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jdandalucia.sharepoint.com/sites/P.X.SC-Marco_Normativo_Seguridad/Documentos compartidos/General/2 - Marco Operacional/01- op.pl/op.pl.1-Análisis de riesgos/FRM-005-RECOGIDA DATOS PROYECTO/1-CR/"/>
    </mc:Choice>
  </mc:AlternateContent>
  <xr:revisionPtr revIDLastSave="1713" documentId="8_{4AF4BC12-19E6-4FEF-AC69-9157C79D3B02}" xr6:coauthVersionLast="47" xr6:coauthVersionMax="47" xr10:uidLastSave="{5467BBB1-B990-4A01-A430-D7982762C14D}"/>
  <bookViews>
    <workbookView xWindow="28680" yWindow="-120" windowWidth="29040" windowHeight="15720" tabRatio="778" firstSheet="2" activeTab="2" xr2:uid="{2FAAD914-7168-4620-B124-81DCA5B1774C}"/>
  </bookViews>
  <sheets>
    <sheet name="Param" sheetId="9" state="hidden" r:id="rId1"/>
    <sheet name="INICIO_EIPD" sheetId="16" state="hidden" r:id="rId2"/>
    <sheet name="INICIO" sheetId="12" r:id="rId3"/>
    <sheet name="RegCambios" sheetId="33" r:id="rId4"/>
    <sheet name="Memoria" sheetId="1" r:id="rId5"/>
    <sheet name="TDP" sheetId="3" r:id="rId6"/>
    <sheet name="Necesidad y Proporcionalidad" sheetId="22" r:id="rId7"/>
    <sheet name="CicloVida" sheetId="4" r:id="rId8"/>
    <sheet name="Contexto" sheetId="20" r:id="rId9"/>
    <sheet name="Datos Tratados" sheetId="13" r:id="rId10"/>
    <sheet name="Categorización" sheetId="24" r:id="rId11"/>
    <sheet name="DdA preliminar (OLD)" sheetId="25" state="hidden" r:id="rId12"/>
    <sheet name="DdA preliminar" sheetId="31" r:id="rId13"/>
    <sheet name="Sistema" sheetId="15" r:id="rId14"/>
    <sheet name="Riesgos" sheetId="21" r:id="rId15"/>
    <sheet name="AEPD_RiesgoGestion" sheetId="28" state="hidden" r:id="rId16"/>
    <sheet name="AEPD_RiesgoGob" sheetId="26" state="hidden" r:id="rId17"/>
    <sheet name="AEPD_RiesgoSeg" sheetId="27" state="hidden" r:id="rId18"/>
    <sheet name="Riesgos v2" sheetId="30" state="hidden" r:id="rId19"/>
    <sheet name="APDCAT_RiesgoIA" sheetId="32" state="hidden" r:id="rId20"/>
    <sheet name="Plan de Acción" sheetId="23" r:id="rId21"/>
  </sheets>
  <definedNames>
    <definedName name="_ftn1" localSheetId="9">'Datos Tratados'!$A$7</definedName>
    <definedName name="_ftnref1" localSheetId="9">'Datos Tratados'!$B$4</definedName>
    <definedName name="_Toc71708636" localSheetId="13">Sistema!$A$2</definedName>
    <definedName name="_Toc71708637" localSheetId="13">Sistema!#REF!</definedName>
    <definedName name="_xlnm.Print_Area" localSheetId="15">AEPD_RiesgoGestion!$A$1:$J$107</definedName>
    <definedName name="_xlnm.Print_Area" localSheetId="16">AEPD_RiesgoGob!$A$1:$J$93</definedName>
    <definedName name="_xlnm.Print_Area" localSheetId="17">AEPD_RiesgoSeg!$A$1:$J$152</definedName>
    <definedName name="_xlnm.Print_Area" localSheetId="19">APDCAT_RiesgoIA!$A$1:$J$80</definedName>
    <definedName name="_xlnm.Print_Area" localSheetId="10">Categorización!$A$1:$F$28</definedName>
    <definedName name="_xlnm.Print_Area" localSheetId="11">'DdA preliminar (OLD)'!$A$1:$K$71</definedName>
    <definedName name="_xlnm.Print_Area" localSheetId="2">INICIO!$A$1:$E$33</definedName>
    <definedName name="_xlnm.Print_Area" localSheetId="1">INICIO_EIPD!$A$1:$E$41</definedName>
    <definedName name="_xlnm.Print_Area" localSheetId="4">Memoria!$A$1:$E$29</definedName>
    <definedName name="_xlnm.Print_Area" localSheetId="6">'Necesidad y Proporcionalidad'!$A$1:$E$20</definedName>
    <definedName name="_xlnm.Print_Area" localSheetId="20">'Plan de Acción'!$A$1:$I$15</definedName>
    <definedName name="_xlnm.Print_Area" localSheetId="14">Riesgos!$A$1:$J$93</definedName>
    <definedName name="_xlnm.Print_Area" localSheetId="13">Sistema!$A$1:$I$51</definedName>
    <definedName name="_xlnm.Print_Area" localSheetId="5">TDP!$A$1:$E$53</definedName>
    <definedName name="CESION_SI" localSheetId="15">#REF!</definedName>
    <definedName name="CESION_SI" localSheetId="16">#REF!</definedName>
    <definedName name="CESION_SI" localSheetId="17">#REF!</definedName>
    <definedName name="CESION_SI" localSheetId="19">#REF!</definedName>
    <definedName name="CESION_SI" localSheetId="10">#REF!</definedName>
    <definedName name="CESION_SI" localSheetId="6">#REF!</definedName>
    <definedName name="CESION_SI" localSheetId="20">#REF!</definedName>
    <definedName name="CESION_SI" localSheetId="14">#REF!</definedName>
    <definedName name="CESION_SI">TDP!$E$41</definedName>
    <definedName name="CESION_SI2">#REF!</definedName>
    <definedName name="CESION_SI3">#REF!</definedName>
    <definedName name="CONSEN_SI" localSheetId="15">#REF!</definedName>
    <definedName name="CONSEN_SI" localSheetId="16">#REF!</definedName>
    <definedName name="CONSEN_SI" localSheetId="17">#REF!</definedName>
    <definedName name="CONSEN_SI" localSheetId="19">#REF!</definedName>
    <definedName name="CONSEN_SI" localSheetId="10">#REF!</definedName>
    <definedName name="CONSEN_SI" localSheetId="6">#REF!</definedName>
    <definedName name="CONSEN_SI" localSheetId="20">#REF!</definedName>
    <definedName name="CONSEN_SI" localSheetId="14">#REF!</definedName>
    <definedName name="CONSEN_SI">TDP!$E$22</definedName>
    <definedName name="CONSEN_SI2">#REF!</definedName>
    <definedName name="CONSEN_SI3">#REF!</definedName>
    <definedName name="Contexto_externo">CicloVida!$B$54</definedName>
    <definedName name="DIMVALOR" localSheetId="10">Categorización!$F$7</definedName>
    <definedName name="DIMVALOR">#REF!</definedName>
    <definedName name="EIPD_SI" localSheetId="15">#REF!</definedName>
    <definedName name="EIPD_SI" localSheetId="16">#REF!</definedName>
    <definedName name="EIPD_SI" localSheetId="17">#REF!</definedName>
    <definedName name="EIPD_SI" localSheetId="19">#REF!</definedName>
    <definedName name="EIPD_SI" localSheetId="6">#REF!</definedName>
    <definedName name="EIPD_SI" localSheetId="20">#REF!</definedName>
    <definedName name="EIPD_SI" localSheetId="14">#REF!</definedName>
    <definedName name="EIPD_SI">TDP!$C$52</definedName>
    <definedName name="NP_ESBLANCO" localSheetId="15">#REF!</definedName>
    <definedName name="NP_ESBLANCO" localSheetId="16">#REF!</definedName>
    <definedName name="NP_ESBLANCO" localSheetId="17">#REF!</definedName>
    <definedName name="NP_ESBLANCO" localSheetId="19">#REF!</definedName>
    <definedName name="NP_ESBLANCO" localSheetId="10">#REF!</definedName>
    <definedName name="NP_ESBLANCO" localSheetId="6">'Necesidad y Proporcionalidad'!$E$19</definedName>
    <definedName name="NP_ESBLANCO" localSheetId="20">#REF!</definedName>
    <definedName name="NP_ESBLANCO" localSheetId="14">#REF!</definedName>
    <definedName name="NP_ESBLANCO">#REF!</definedName>
    <definedName name="NP_SI" localSheetId="15">#REF!</definedName>
    <definedName name="NP_SI" localSheetId="16">#REF!</definedName>
    <definedName name="NP_SI" localSheetId="17">#REF!</definedName>
    <definedName name="NP_SI" localSheetId="19">#REF!</definedName>
    <definedName name="NP_SI" localSheetId="10">#REF!</definedName>
    <definedName name="NP_SI" localSheetId="6">'Necesidad y Proporcionalidad'!$E$18</definedName>
    <definedName name="NP_SI" localSheetId="20">#REF!</definedName>
    <definedName name="NP_SI" localSheetId="14">#REF!</definedName>
    <definedName name="NP_SI">#REF!</definedName>
    <definedName name="SI_CAT">'DdA preliminar (OLD)'!$E$3</definedName>
    <definedName name="TERCERO" localSheetId="15">#REF!</definedName>
    <definedName name="TERCERO" localSheetId="16">#REF!</definedName>
    <definedName name="TERCERO" localSheetId="17">#REF!</definedName>
    <definedName name="TERCERO" localSheetId="19">#REF!</definedName>
    <definedName name="TERCERO" localSheetId="10">#REF!</definedName>
    <definedName name="TERCERO" localSheetId="6">#REF!</definedName>
    <definedName name="TERCERO" localSheetId="20">#REF!</definedName>
    <definedName name="TERCERO" localSheetId="14">#REF!</definedName>
    <definedName name="TERCERO">Memoria!$C$16</definedName>
    <definedName name="USO_IA">TDP!$D$27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3" l="1"/>
  <c r="B18" i="22"/>
  <c r="D6" i="32" l="1"/>
  <c r="D5" i="32"/>
  <c r="E68" i="32"/>
  <c r="E67" i="32"/>
  <c r="E66" i="32"/>
  <c r="E65" i="32"/>
  <c r="E64" i="32"/>
  <c r="E63" i="32"/>
  <c r="E62" i="32"/>
  <c r="E61" i="32"/>
  <c r="E60" i="32"/>
  <c r="E59" i="32"/>
  <c r="E58" i="32"/>
  <c r="E57" i="32"/>
  <c r="E56" i="32"/>
  <c r="E55" i="32"/>
  <c r="E54" i="32"/>
  <c r="E53" i="32"/>
  <c r="E52" i="32"/>
  <c r="E51" i="32"/>
  <c r="E50" i="32"/>
  <c r="E49" i="32"/>
  <c r="E48" i="32"/>
  <c r="E47" i="32"/>
  <c r="E46" i="32"/>
  <c r="E45" i="32"/>
  <c r="E44" i="32"/>
  <c r="E43" i="32"/>
  <c r="E42" i="32"/>
  <c r="E41" i="32"/>
  <c r="E40" i="32"/>
  <c r="E39" i="32"/>
  <c r="E38" i="32"/>
  <c r="E37" i="32"/>
  <c r="P3" i="9"/>
  <c r="P2" i="9"/>
  <c r="E6" i="21"/>
  <c r="E7" i="21"/>
  <c r="E8" i="21"/>
  <c r="S102" i="31"/>
  <c r="S101" i="31"/>
  <c r="S100" i="31"/>
  <c r="S99" i="31"/>
  <c r="S98" i="31"/>
  <c r="S97" i="31"/>
  <c r="S96" i="31"/>
  <c r="S95" i="31"/>
  <c r="S94" i="31"/>
  <c r="S93" i="31"/>
  <c r="S92" i="31"/>
  <c r="S91" i="31"/>
  <c r="S90" i="31"/>
  <c r="S89" i="31"/>
  <c r="S88" i="31"/>
  <c r="S87" i="31"/>
  <c r="S86" i="31"/>
  <c r="S85" i="31"/>
  <c r="S84" i="31"/>
  <c r="S83" i="31"/>
  <c r="S82" i="31"/>
  <c r="S81" i="31"/>
  <c r="S80" i="31"/>
  <c r="S79" i="31"/>
  <c r="S78" i="31"/>
  <c r="S77" i="31"/>
  <c r="S76" i="31"/>
  <c r="S75" i="31"/>
  <c r="S74" i="31"/>
  <c r="S73" i="31"/>
  <c r="S72" i="31"/>
  <c r="S71" i="31"/>
  <c r="S70" i="31"/>
  <c r="S69" i="31"/>
  <c r="S68" i="31"/>
  <c r="S67" i="31"/>
  <c r="S66" i="31"/>
  <c r="S65" i="31"/>
  <c r="S64" i="31"/>
  <c r="S63" i="31"/>
  <c r="S62" i="31"/>
  <c r="S61" i="31"/>
  <c r="S60" i="31"/>
  <c r="S59" i="31"/>
  <c r="S58" i="31"/>
  <c r="S57" i="31"/>
  <c r="S56" i="31"/>
  <c r="S55" i="31"/>
  <c r="S54" i="31"/>
  <c r="S53" i="31"/>
  <c r="S52" i="31"/>
  <c r="S51" i="31"/>
  <c r="S50" i="31"/>
  <c r="S49" i="31"/>
  <c r="S48" i="31"/>
  <c r="S47" i="31"/>
  <c r="S46" i="31"/>
  <c r="S45" i="31"/>
  <c r="S44" i="31"/>
  <c r="S43" i="31"/>
  <c r="S42" i="31"/>
  <c r="S41" i="31"/>
  <c r="S40" i="31"/>
  <c r="S39" i="31"/>
  <c r="S38" i="31"/>
  <c r="S37" i="31"/>
  <c r="S36" i="31"/>
  <c r="S35" i="31"/>
  <c r="S34" i="31"/>
  <c r="S33" i="31"/>
  <c r="S32" i="31"/>
  <c r="S31" i="31"/>
  <c r="S30" i="31"/>
  <c r="S29" i="31"/>
  <c r="S28" i="31"/>
  <c r="S27" i="31"/>
  <c r="S26" i="31"/>
  <c r="S25" i="31"/>
  <c r="S24" i="31"/>
  <c r="S23" i="31"/>
  <c r="S22" i="31"/>
  <c r="S21" i="31"/>
  <c r="S20" i="31"/>
  <c r="S19" i="31"/>
  <c r="S18" i="31"/>
  <c r="S17" i="31"/>
  <c r="S16" i="31"/>
  <c r="S15" i="31"/>
  <c r="S14" i="31"/>
  <c r="S13" i="31"/>
  <c r="E100" i="28" l="1"/>
  <c r="E99" i="28"/>
  <c r="E98" i="28"/>
  <c r="E97" i="28"/>
  <c r="E96" i="28"/>
  <c r="E95" i="28"/>
  <c r="E94" i="28"/>
  <c r="E93" i="28"/>
  <c r="E92" i="28"/>
  <c r="E91" i="28"/>
  <c r="E90" i="28"/>
  <c r="E89" i="28"/>
  <c r="E32" i="28"/>
  <c r="E31" i="28"/>
  <c r="E30" i="28"/>
  <c r="E29" i="28"/>
  <c r="E28" i="28"/>
  <c r="E27" i="28"/>
  <c r="E26" i="28"/>
  <c r="E25" i="28"/>
  <c r="E24" i="28"/>
  <c r="E23" i="28"/>
  <c r="E22" i="28"/>
  <c r="E21" i="28"/>
  <c r="E20" i="28"/>
  <c r="E19" i="28"/>
  <c r="E18" i="28"/>
  <c r="E17" i="28"/>
  <c r="E16" i="28"/>
  <c r="E15" i="28"/>
  <c r="E14" i="28"/>
  <c r="E13" i="28"/>
  <c r="E12" i="28"/>
  <c r="E11" i="28"/>
  <c r="E10" i="28"/>
  <c r="E9" i="28"/>
  <c r="E8" i="28"/>
  <c r="E7" i="28"/>
  <c r="E6" i="28"/>
  <c r="E88" i="28"/>
  <c r="E87" i="28"/>
  <c r="E86" i="28"/>
  <c r="E85" i="28"/>
  <c r="E84" i="28"/>
  <c r="E83" i="28"/>
  <c r="E82" i="28"/>
  <c r="E81" i="28"/>
  <c r="E80" i="28"/>
  <c r="E79" i="28"/>
  <c r="E78" i="28"/>
  <c r="E77" i="28"/>
  <c r="E76" i="28"/>
  <c r="E75" i="28"/>
  <c r="E74" i="28"/>
  <c r="E73" i="28"/>
  <c r="E72" i="28"/>
  <c r="E71" i="28"/>
  <c r="E70" i="28"/>
  <c r="E69" i="28"/>
  <c r="E68" i="28"/>
  <c r="E67" i="28"/>
  <c r="E66" i="28"/>
  <c r="E65" i="28"/>
  <c r="E64" i="28"/>
  <c r="E63" i="28"/>
  <c r="E62" i="28"/>
  <c r="E61" i="28"/>
  <c r="E60" i="28"/>
  <c r="E59" i="28"/>
  <c r="E58" i="28"/>
  <c r="E57" i="28"/>
  <c r="E56" i="28"/>
  <c r="E55" i="28"/>
  <c r="E54" i="28"/>
  <c r="E53" i="28"/>
  <c r="E52" i="28"/>
  <c r="E51" i="28"/>
  <c r="E50" i="28"/>
  <c r="E49" i="28"/>
  <c r="E48" i="28"/>
  <c r="E47" i="28"/>
  <c r="E46" i="28"/>
  <c r="E45" i="28"/>
  <c r="E44" i="28"/>
  <c r="E43" i="28"/>
  <c r="E42" i="28"/>
  <c r="E41" i="28"/>
  <c r="E40" i="28"/>
  <c r="E39" i="28"/>
  <c r="E38" i="28"/>
  <c r="E37" i="28"/>
  <c r="E36" i="28"/>
  <c r="E35" i="28"/>
  <c r="E34" i="28"/>
  <c r="E33" i="28"/>
  <c r="E79" i="27"/>
  <c r="E78" i="27"/>
  <c r="E77" i="27"/>
  <c r="E76" i="27"/>
  <c r="E75" i="27"/>
  <c r="E74" i="27"/>
  <c r="E73" i="27"/>
  <c r="E72" i="27"/>
  <c r="E71" i="27"/>
  <c r="E70" i="27"/>
  <c r="E69" i="27"/>
  <c r="E68" i="27"/>
  <c r="E67" i="27"/>
  <c r="E66" i="27"/>
  <c r="E65" i="27"/>
  <c r="E64" i="27"/>
  <c r="E63" i="27"/>
  <c r="E62" i="27"/>
  <c r="E61" i="27"/>
  <c r="E60" i="27"/>
  <c r="E59" i="27"/>
  <c r="E58" i="27"/>
  <c r="E57" i="27"/>
  <c r="E56" i="27"/>
  <c r="E55" i="27"/>
  <c r="E54" i="27"/>
  <c r="E53" i="27"/>
  <c r="E52" i="27"/>
  <c r="E51" i="27"/>
  <c r="E50" i="27"/>
  <c r="E49" i="27"/>
  <c r="E48" i="27"/>
  <c r="E47" i="27"/>
  <c r="E46" i="27"/>
  <c r="E45" i="27"/>
  <c r="E44" i="27"/>
  <c r="E43" i="27"/>
  <c r="E42" i="27"/>
  <c r="E41" i="27"/>
  <c r="E40" i="27"/>
  <c r="E39" i="27"/>
  <c r="E38" i="27"/>
  <c r="E37" i="27"/>
  <c r="E36" i="27"/>
  <c r="E35" i="27"/>
  <c r="E34" i="27"/>
  <c r="E33" i="27"/>
  <c r="E32" i="27"/>
  <c r="E31" i="27"/>
  <c r="E30" i="27"/>
  <c r="E18" i="27"/>
  <c r="E17" i="27"/>
  <c r="E16" i="27"/>
  <c r="E15" i="27"/>
  <c r="E14" i="27"/>
  <c r="E13" i="27"/>
  <c r="E12" i="27"/>
  <c r="E11" i="27"/>
  <c r="E10" i="27"/>
  <c r="E9" i="27"/>
  <c r="E8" i="27"/>
  <c r="E7" i="27"/>
  <c r="E6" i="27"/>
  <c r="E29" i="27"/>
  <c r="E28" i="27"/>
  <c r="E27" i="27"/>
  <c r="E26" i="27"/>
  <c r="E25" i="27"/>
  <c r="E24" i="27"/>
  <c r="E23" i="27"/>
  <c r="E22" i="27"/>
  <c r="E21" i="27"/>
  <c r="E20" i="27"/>
  <c r="E19" i="27"/>
  <c r="E152" i="27"/>
  <c r="E151" i="27"/>
  <c r="E150" i="27"/>
  <c r="E149" i="27"/>
  <c r="E148" i="27"/>
  <c r="E147" i="27"/>
  <c r="E146" i="27"/>
  <c r="E145" i="27"/>
  <c r="E144" i="27"/>
  <c r="E143" i="27"/>
  <c r="E142" i="27"/>
  <c r="E141" i="27"/>
  <c r="E140" i="27"/>
  <c r="E139" i="27"/>
  <c r="E138" i="27"/>
  <c r="E137" i="27"/>
  <c r="E136" i="27"/>
  <c r="E135" i="27"/>
  <c r="E134" i="27"/>
  <c r="E133" i="27"/>
  <c r="E132" i="27"/>
  <c r="E131" i="27"/>
  <c r="E130" i="27"/>
  <c r="E129" i="27"/>
  <c r="E128" i="27"/>
  <c r="E127" i="27"/>
  <c r="E126" i="27"/>
  <c r="E125" i="27"/>
  <c r="E124" i="27"/>
  <c r="E123" i="27"/>
  <c r="E122" i="27"/>
  <c r="E121" i="27"/>
  <c r="E120" i="27"/>
  <c r="E119" i="27"/>
  <c r="E118" i="27"/>
  <c r="E117" i="27"/>
  <c r="E116" i="27"/>
  <c r="E115" i="27"/>
  <c r="E114" i="27"/>
  <c r="E113" i="27"/>
  <c r="E112" i="27"/>
  <c r="E111" i="27"/>
  <c r="E110" i="27"/>
  <c r="E109" i="27"/>
  <c r="E108" i="27"/>
  <c r="E107" i="27"/>
  <c r="E106" i="27"/>
  <c r="E105" i="27"/>
  <c r="E104" i="27"/>
  <c r="E103" i="27"/>
  <c r="E102" i="27"/>
  <c r="E101" i="27"/>
  <c r="E100" i="27"/>
  <c r="E99" i="27"/>
  <c r="E98" i="27"/>
  <c r="E97" i="27"/>
  <c r="E96" i="27"/>
  <c r="E95" i="27"/>
  <c r="E94" i="27"/>
  <c r="E93" i="27"/>
  <c r="E92" i="27"/>
  <c r="E91" i="27"/>
  <c r="E90" i="27"/>
  <c r="E89" i="27"/>
  <c r="E88" i="27"/>
  <c r="E87" i="27"/>
  <c r="E86" i="27"/>
  <c r="E85" i="27"/>
  <c r="E84" i="27"/>
  <c r="E83" i="27"/>
  <c r="E82" i="27"/>
  <c r="E81" i="27"/>
  <c r="E80" i="27"/>
  <c r="E77" i="26"/>
  <c r="E76" i="26"/>
  <c r="E75" i="26"/>
  <c r="E74" i="26"/>
  <c r="E73" i="26"/>
  <c r="E72" i="26"/>
  <c r="E71" i="26"/>
  <c r="E70" i="26"/>
  <c r="E69" i="26"/>
  <c r="E68" i="26"/>
  <c r="E67" i="26"/>
  <c r="E66" i="26"/>
  <c r="E65" i="26"/>
  <c r="E64" i="26"/>
  <c r="E63" i="26"/>
  <c r="E62" i="26"/>
  <c r="E61" i="26"/>
  <c r="E60" i="26"/>
  <c r="E59" i="26"/>
  <c r="E58" i="26"/>
  <c r="E57" i="26"/>
  <c r="E56" i="26"/>
  <c r="E55" i="26"/>
  <c r="E54" i="26"/>
  <c r="E53" i="26"/>
  <c r="E52" i="26"/>
  <c r="E51" i="26"/>
  <c r="E50" i="26"/>
  <c r="E49" i="26"/>
  <c r="E48" i="26"/>
  <c r="E47" i="26"/>
  <c r="E46" i="26"/>
  <c r="E45" i="26"/>
  <c r="E44" i="26"/>
  <c r="E43" i="26"/>
  <c r="E42" i="26"/>
  <c r="E41" i="26"/>
  <c r="E40" i="26"/>
  <c r="E39" i="26"/>
  <c r="E38" i="26"/>
  <c r="E37" i="26"/>
  <c r="E36" i="26"/>
  <c r="E35" i="26"/>
  <c r="E34" i="26"/>
  <c r="E33" i="26"/>
  <c r="E32" i="26"/>
  <c r="E31" i="26"/>
  <c r="E30" i="26"/>
  <c r="E29" i="26"/>
  <c r="E28" i="26"/>
  <c r="E27" i="26"/>
  <c r="E26" i="26"/>
  <c r="E25" i="26"/>
  <c r="E24" i="26"/>
  <c r="E23" i="26"/>
  <c r="E22" i="26"/>
  <c r="E21" i="26"/>
  <c r="E20" i="26"/>
  <c r="E19" i="26"/>
  <c r="E18" i="26"/>
  <c r="E17" i="26"/>
  <c r="E16" i="26"/>
  <c r="E15" i="26"/>
  <c r="E14" i="26"/>
  <c r="E13" i="26"/>
  <c r="E12" i="26"/>
  <c r="E11" i="26"/>
  <c r="E10" i="26"/>
  <c r="E9" i="26"/>
  <c r="E8" i="26"/>
  <c r="E7" i="26"/>
  <c r="E6" i="26"/>
  <c r="B31" i="20"/>
  <c r="E7" i="24" l="1"/>
  <c r="D7" i="24"/>
  <c r="C7" i="24"/>
  <c r="B7" i="24"/>
  <c r="A7" i="24"/>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M2" i="9"/>
  <c r="E3" i="24" l="1"/>
  <c r="E3" i="25" s="1"/>
  <c r="D7" i="25"/>
  <c r="J6" i="31"/>
  <c r="F74" i="31" s="1"/>
  <c r="G74" i="31" s="1"/>
  <c r="V74" i="31" s="1"/>
  <c r="C7" i="25"/>
  <c r="K6" i="31"/>
  <c r="B7" i="25"/>
  <c r="H6" i="31"/>
  <c r="I6" i="31"/>
  <c r="A7" i="25"/>
  <c r="G6" i="31"/>
  <c r="E7" i="25"/>
  <c r="C2" i="9"/>
  <c r="C19" i="16"/>
  <c r="F39" i="31" l="1"/>
  <c r="G39" i="31" s="1"/>
  <c r="V39" i="31" s="1"/>
  <c r="F95" i="31"/>
  <c r="G95" i="31" s="1"/>
  <c r="V95" i="31" s="1"/>
  <c r="F25" i="31"/>
  <c r="G25" i="31" s="1"/>
  <c r="V25" i="31" s="1"/>
  <c r="F94" i="31"/>
  <c r="G94" i="31" s="1"/>
  <c r="V94" i="31" s="1"/>
  <c r="F80" i="31"/>
  <c r="G80" i="31" s="1"/>
  <c r="V80" i="31" s="1"/>
  <c r="F102" i="31"/>
  <c r="G102" i="31" s="1"/>
  <c r="V102" i="31" s="1"/>
  <c r="F76" i="31"/>
  <c r="G76" i="31" s="1"/>
  <c r="V76" i="31" s="1"/>
  <c r="F29" i="31"/>
  <c r="G29" i="31" s="1"/>
  <c r="V29" i="31" s="1"/>
  <c r="F87" i="31"/>
  <c r="G87" i="31" s="1"/>
  <c r="V87" i="31" s="1"/>
  <c r="F30" i="31"/>
  <c r="G30" i="31" s="1"/>
  <c r="V30" i="31" s="1"/>
  <c r="F96" i="31"/>
  <c r="G96" i="31" s="1"/>
  <c r="V96" i="31" s="1"/>
  <c r="F26" i="31"/>
  <c r="G26" i="31" s="1"/>
  <c r="V26" i="31" s="1"/>
  <c r="F84" i="31"/>
  <c r="G84" i="31" s="1"/>
  <c r="V84" i="31" s="1"/>
  <c r="F83" i="31"/>
  <c r="G83" i="31" s="1"/>
  <c r="V83" i="31" s="1"/>
  <c r="F93" i="31"/>
  <c r="G93" i="31" s="1"/>
  <c r="V93" i="31" s="1"/>
  <c r="F79" i="31"/>
  <c r="G79" i="31" s="1"/>
  <c r="V79" i="31" s="1"/>
  <c r="F97" i="31"/>
  <c r="G97" i="31" s="1"/>
  <c r="V97" i="31" s="1"/>
  <c r="F27" i="31"/>
  <c r="G27" i="31" s="1"/>
  <c r="V27" i="31" s="1"/>
  <c r="F28" i="31"/>
  <c r="G28" i="31" s="1"/>
  <c r="V28" i="31" s="1"/>
  <c r="F63" i="31"/>
  <c r="G63" i="31" s="1"/>
  <c r="V63" i="31" s="1"/>
  <c r="F65" i="31"/>
  <c r="G65" i="31" s="1"/>
  <c r="V65" i="31" s="1"/>
  <c r="F53" i="31"/>
  <c r="G53" i="31" s="1"/>
  <c r="V53" i="31" s="1"/>
  <c r="F51" i="31"/>
  <c r="G51" i="31" s="1"/>
  <c r="V51" i="31" s="1"/>
  <c r="F52" i="31"/>
  <c r="G52" i="31" s="1"/>
  <c r="V52" i="31" s="1"/>
  <c r="F64" i="31"/>
  <c r="G64" i="31" s="1"/>
  <c r="V64" i="31" s="1"/>
  <c r="F68" i="31"/>
  <c r="G68" i="31" s="1"/>
  <c r="V68" i="31" s="1"/>
  <c r="F22" i="31"/>
  <c r="G22" i="31" s="1"/>
  <c r="V22" i="31" s="1"/>
  <c r="F50" i="31"/>
  <c r="G50" i="31" s="1"/>
  <c r="V50" i="31" s="1"/>
  <c r="F99" i="31"/>
  <c r="G99" i="31" s="1"/>
  <c r="V99" i="31" s="1"/>
  <c r="F85" i="31"/>
  <c r="G85" i="31" s="1"/>
  <c r="V85" i="31" s="1"/>
  <c r="F56" i="31"/>
  <c r="G56" i="31" s="1"/>
  <c r="V56" i="31" s="1"/>
  <c r="F40" i="31"/>
  <c r="G40" i="31" s="1"/>
  <c r="V40" i="31" s="1"/>
  <c r="F34" i="31"/>
  <c r="G34" i="31" s="1"/>
  <c r="V34" i="31" s="1"/>
  <c r="F92" i="31"/>
  <c r="G92" i="31" s="1"/>
  <c r="V92" i="31" s="1"/>
  <c r="F78" i="31"/>
  <c r="G78" i="31" s="1"/>
  <c r="V78" i="31" s="1"/>
  <c r="F71" i="31"/>
  <c r="G71" i="31" s="1"/>
  <c r="V71" i="31" s="1"/>
  <c r="F46" i="31"/>
  <c r="G46" i="31" s="1"/>
  <c r="V46" i="31" s="1"/>
  <c r="F21" i="31"/>
  <c r="G21" i="31" s="1"/>
  <c r="V21" i="31" s="1"/>
  <c r="F14" i="31"/>
  <c r="G14" i="31" s="1"/>
  <c r="V14" i="31" s="1"/>
  <c r="F62" i="31"/>
  <c r="G62" i="31" s="1"/>
  <c r="V62" i="31" s="1"/>
  <c r="F55" i="31"/>
  <c r="G55" i="31" s="1"/>
  <c r="V55" i="31" s="1"/>
  <c r="F33" i="31"/>
  <c r="G33" i="31" s="1"/>
  <c r="V33" i="31" s="1"/>
  <c r="F70" i="31"/>
  <c r="G70" i="31" s="1"/>
  <c r="V70" i="31" s="1"/>
  <c r="F45" i="31"/>
  <c r="G45" i="31" s="1"/>
  <c r="V45" i="31" s="1"/>
  <c r="F20" i="31"/>
  <c r="G20" i="31" s="1"/>
  <c r="V20" i="31" s="1"/>
  <c r="F13" i="31"/>
  <c r="G13" i="31" s="1"/>
  <c r="V13" i="31" s="1"/>
  <c r="F6" i="31"/>
  <c r="F90" i="31"/>
  <c r="G90" i="31" s="1"/>
  <c r="V90" i="31" s="1"/>
  <c r="F61" i="31"/>
  <c r="G61" i="31" s="1"/>
  <c r="V61" i="31" s="1"/>
  <c r="F38" i="31"/>
  <c r="G38" i="31" s="1"/>
  <c r="V38" i="31" s="1"/>
  <c r="F32" i="31"/>
  <c r="G32" i="31" s="1"/>
  <c r="V32" i="31" s="1"/>
  <c r="F19" i="31"/>
  <c r="G19" i="31" s="1"/>
  <c r="V19" i="31" s="1"/>
  <c r="F69" i="31"/>
  <c r="G69" i="31" s="1"/>
  <c r="V69" i="31" s="1"/>
  <c r="F75" i="31"/>
  <c r="G75" i="31" s="1"/>
  <c r="V75" i="31" s="1"/>
  <c r="F60" i="31"/>
  <c r="G60" i="31" s="1"/>
  <c r="V60" i="31" s="1"/>
  <c r="F37" i="31"/>
  <c r="G37" i="31" s="1"/>
  <c r="V37" i="31" s="1"/>
  <c r="F43" i="31"/>
  <c r="G43" i="31" s="1"/>
  <c r="V43" i="31" s="1"/>
  <c r="F101" i="31"/>
  <c r="G101" i="31" s="1"/>
  <c r="V101" i="31" s="1"/>
  <c r="F36" i="31"/>
  <c r="G36" i="31" s="1"/>
  <c r="V36" i="31" s="1"/>
  <c r="F66" i="31"/>
  <c r="G66" i="31" s="1"/>
  <c r="V66" i="31" s="1"/>
  <c r="F16" i="31"/>
  <c r="G16" i="31" s="1"/>
  <c r="V16" i="31" s="1"/>
  <c r="F100" i="31"/>
  <c r="G100" i="31" s="1"/>
  <c r="V100" i="31" s="1"/>
  <c r="F86" i="31"/>
  <c r="G86" i="31" s="1"/>
  <c r="V86" i="31" s="1"/>
  <c r="F73" i="31"/>
  <c r="G73" i="31" s="1"/>
  <c r="V73" i="31" s="1"/>
  <c r="F57" i="31"/>
  <c r="G57" i="31" s="1"/>
  <c r="V57" i="31" s="1"/>
  <c r="F48" i="31"/>
  <c r="G48" i="31" s="1"/>
  <c r="V48" i="31" s="1"/>
  <c r="F41" i="31"/>
  <c r="G41" i="31" s="1"/>
  <c r="V41" i="31" s="1"/>
  <c r="F35" i="31"/>
  <c r="G35" i="31" s="1"/>
  <c r="V35" i="31" s="1"/>
  <c r="F23" i="31"/>
  <c r="G23" i="31" s="1"/>
  <c r="V23" i="31" s="1"/>
  <c r="F15" i="31"/>
  <c r="G15" i="31" s="1"/>
  <c r="V15" i="31" s="1"/>
  <c r="F44" i="31"/>
  <c r="G44" i="31" s="1"/>
  <c r="V44" i="31" s="1"/>
  <c r="D20" i="12"/>
  <c r="D22" i="16"/>
  <c r="O3" i="9"/>
  <c r="O2" i="9"/>
  <c r="N5" i="9"/>
  <c r="M5" i="9"/>
  <c r="N4" i="9"/>
  <c r="N3" i="9"/>
  <c r="N2" i="9"/>
  <c r="M4" i="9"/>
  <c r="M3" i="9"/>
  <c r="E30" i="16"/>
  <c r="E19" i="22"/>
  <c r="E18" i="22"/>
  <c r="F89" i="31" l="1"/>
  <c r="G89" i="31" s="1"/>
  <c r="V89" i="31" s="1"/>
  <c r="F81" i="31"/>
  <c r="G81" i="31" s="1"/>
  <c r="V81" i="31" s="1"/>
  <c r="D28" i="16"/>
  <c r="C29" i="16" s="1"/>
  <c r="K9" i="31" l="1"/>
  <c r="C8" i="16"/>
  <c r="C7" i="16"/>
  <c r="B52" i="3"/>
  <c r="C15" i="16" s="1"/>
  <c r="E41" i="3"/>
  <c r="E22" i="3"/>
  <c r="C6" i="12"/>
  <c r="C5" i="12"/>
  <c r="C1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4" authorId="0" shapeId="0" xr:uid="{AD22F7C5-97B7-4694-89A0-B3916690F2C1}">
      <text>
        <r>
          <rPr>
            <sz val="9"/>
            <color indexed="81"/>
            <rFont val="Tahoma"/>
            <family val="2"/>
          </rPr>
          <t>Identificador del Proyecto en el ámbito del SSPA.
IdTareaSeguridad-aaaammdd-NOMBRESISTEMA</t>
        </r>
      </text>
    </comment>
    <comment ref="C16" authorId="0" shapeId="0" xr:uid="{BD5F822F-03BE-44BA-816F-515ECC7387DA}">
      <text>
        <r>
          <rPr>
            <sz val="9"/>
            <color indexed="81"/>
            <rFont val="Tahoma"/>
            <family val="2"/>
          </rPr>
          <t xml:space="preserve">En caso afirmativo indicar la entidad adjudicataria
</t>
        </r>
      </text>
    </comment>
    <comment ref="C17" authorId="0" shapeId="0" xr:uid="{76B65FE0-54CB-494F-9CBC-97DE36488A63}">
      <text>
        <r>
          <rPr>
            <sz val="9"/>
            <color indexed="81"/>
            <rFont val="Tahoma"/>
            <family val="2"/>
          </rPr>
          <t xml:space="preserve">En cumplimiento del artículo 13 del ENS, la persona adjudicataria deberá designar un POC (Punto o Persona de Contacto) para la seguridad de la información tratada y el servicio prestado, que cuente con el apoyo de los órganos de dirección, y que canalice y supervise, tanto el cumplimiento de los requisitos de seguridad como las comunicaciones relativas a la seguridad de la información y la gestión de los incidentes para el ámbito de dicho servicio. 
Dicho POC de seguridad será el propio responsable de seguridad de la persona adjudicataria, formará parte de su área o tendrá comunicación directa con la misma. </t>
        </r>
      </text>
    </comment>
    <comment ref="C18" authorId="0" shapeId="0" xr:uid="{E7C7781E-51CA-43AE-98AD-E03D2BBB0B9C}">
      <text>
        <r>
          <rPr>
            <sz val="9"/>
            <color indexed="81"/>
            <rFont val="Tahoma"/>
            <family val="2"/>
          </rPr>
          <t>Indicar categoría, alcance y fecha de renovación.</t>
        </r>
      </text>
    </comment>
    <comment ref="D22" authorId="0" shapeId="0" xr:uid="{AB75BA5A-41A7-41BF-849F-CE8AD4D1545E}">
      <text>
        <r>
          <rPr>
            <sz val="9"/>
            <color indexed="81"/>
            <rFont val="Tahoma"/>
            <family val="2"/>
          </rPr>
          <t>En caso afirmativo enumerar entidades subcontratadas y la finalidad de los servicios a prestar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5" authorId="0" shapeId="0" xr:uid="{397473BA-668F-411B-866A-E83BF4E271B3}">
      <text>
        <r>
          <rPr>
            <sz val="9"/>
            <color indexed="81"/>
            <rFont val="Tahoma"/>
            <family val="2"/>
          </rPr>
          <t>Sustituir relación de ejemplo de riesgos en base al sistema.</t>
        </r>
      </text>
    </comment>
    <comment ref="B5" authorId="0" shapeId="0" xr:uid="{ACD4F1FA-AD13-45D3-AEFD-CD57276DB2EE}">
      <text>
        <r>
          <rPr>
            <sz val="9"/>
            <color indexed="81"/>
            <rFont val="Tahoma"/>
            <family val="2"/>
          </rPr>
          <t>- Máxima Importantes vulnerabilidades o constancia de que se ha materializado el riesgo en el último año en distintas entidades.
- Significativo Posibles vulnerabilidades o constancia de que se ha materializado el riesgo en el último año en alguna entidad.
- Limitado Constancia de materialización en los últimos 10 años en alguna entidad.
- Despreciable No hay constancia de materialización de dicho riesgo en ningún caso.</t>
        </r>
      </text>
    </comment>
    <comment ref="D5" authorId="0" shapeId="0" xr:uid="{078ACFFF-01E1-48F1-AAEF-954AE04E3265}">
      <text>
        <r>
          <rPr>
            <sz val="9"/>
            <color indexed="81"/>
            <rFont val="Tahoma"/>
            <family val="2"/>
          </rPr>
          <t xml:space="preserve">- Máxima Afecta al ejercicio de derechos fundamentales, con consecuencias irreversibles.
- Significativo Los casos anteriores con consecuencias reversibles, así como la pérdida de control del interesado sobre sus datos o que afecta a un gran número de sujetos.
- Limitado Pérdida muy limitada del control de algún dato personal y a interesados puntuales.
- Despreciable Todos los efectos son reversibles.
</t>
        </r>
      </text>
    </comment>
    <comment ref="H5" authorId="0" shapeId="0" xr:uid="{AE6A6FF4-07A9-4F36-A27B-5462CD92AE45}">
      <text>
        <r>
          <rPr>
            <sz val="9"/>
            <color indexed="81"/>
            <rFont val="Tahoma"/>
            <family val="2"/>
          </rPr>
          <t>SAS/Proveedor/...</t>
        </r>
      </text>
    </comment>
    <comment ref="J5" authorId="0" shapeId="0" xr:uid="{9C9CFE2A-7AFF-49F2-BDB8-F1D64237C504}">
      <text>
        <r>
          <rPr>
            <sz val="9"/>
            <color indexed="81"/>
            <rFont val="Tahoma"/>
            <family val="2"/>
          </rPr>
          <t>Fecha, plan de acción (enlace),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ABD4DE9F-7F9E-4250-BF6F-70593FBA8F0B}">
      <text>
        <r>
          <rPr>
            <sz val="9"/>
            <color indexed="81"/>
            <rFont val="Tahoma"/>
            <family val="2"/>
          </rPr>
          <t>Sustituir ejemplos adjuntos en base al sistema.</t>
        </r>
      </text>
    </comment>
    <comment ref="H5" authorId="0" shapeId="0" xr:uid="{B47CDC78-09F3-4BA3-9258-55B185E2731A}">
      <text>
        <r>
          <rPr>
            <sz val="9"/>
            <color indexed="81"/>
            <rFont val="Tahoma"/>
            <family val="2"/>
          </rPr>
          <t>SAS/Proveedor/...</t>
        </r>
      </text>
    </comment>
    <comment ref="J5" authorId="0" shapeId="0" xr:uid="{757EB3E3-964D-4657-9FE9-8DA1301D7382}">
      <text>
        <r>
          <rPr>
            <sz val="9"/>
            <color indexed="81"/>
            <rFont val="Tahoma"/>
            <family val="2"/>
          </rPr>
          <t>Fecha, plan de acción (enlace),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8FAA09E3-730F-4ECB-AFC8-D96F791F228D}">
      <text>
        <r>
          <rPr>
            <sz val="9"/>
            <color indexed="81"/>
            <rFont val="Tahoma"/>
            <family val="2"/>
          </rPr>
          <t>Sustituir ejemplos adjuntos en base al sistema.</t>
        </r>
      </text>
    </comment>
    <comment ref="H5" authorId="0" shapeId="0" xr:uid="{C7B45721-276E-4A6E-B2E8-FF2DCF203A72}">
      <text>
        <r>
          <rPr>
            <sz val="9"/>
            <color indexed="81"/>
            <rFont val="Tahoma"/>
            <family val="2"/>
          </rPr>
          <t>SAS/Proveedor/...</t>
        </r>
      </text>
    </comment>
    <comment ref="J5" authorId="0" shapeId="0" xr:uid="{7206CEC7-EBCA-41E6-A141-47169B310749}">
      <text>
        <r>
          <rPr>
            <sz val="9"/>
            <color indexed="81"/>
            <rFont val="Tahoma"/>
            <family val="2"/>
          </rPr>
          <t>Fecha, plan de acción (enlace),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662B7483-7E6D-427C-BAB8-03E574B5127D}">
      <text>
        <r>
          <rPr>
            <sz val="9"/>
            <color indexed="81"/>
            <rFont val="Tahoma"/>
            <family val="2"/>
          </rPr>
          <t>Sustituir ejemplos adjuntos en base al sistema.</t>
        </r>
      </text>
    </comment>
    <comment ref="H5" authorId="0" shapeId="0" xr:uid="{FD50AEAB-7CC5-40D6-8464-21E645823463}">
      <text>
        <r>
          <rPr>
            <sz val="9"/>
            <color indexed="81"/>
            <rFont val="Tahoma"/>
            <family val="2"/>
          </rPr>
          <t>SAS/Proveedor/...</t>
        </r>
      </text>
    </comment>
    <comment ref="J5" authorId="0" shapeId="0" xr:uid="{AAB18E49-A7CF-456E-8E44-45250EA0F95C}">
      <text>
        <r>
          <rPr>
            <sz val="9"/>
            <color indexed="81"/>
            <rFont val="Tahoma"/>
            <family val="2"/>
          </rPr>
          <t>Fecha, plan de acción (enlace),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7" authorId="0" shapeId="0" xr:uid="{7CE87E21-28D5-4DA6-BE3A-81DA41E9D36A}">
      <text>
        <r>
          <rPr>
            <sz val="9"/>
            <color indexed="81"/>
            <rFont val="Tahoma"/>
            <family val="2"/>
          </rPr>
          <t>SAS/Proveedor/...</t>
        </r>
      </text>
    </comment>
    <comment ref="E7" authorId="0" shapeId="0" xr:uid="{45C23DF0-5655-4148-A6C6-56D98E1B6B95}">
      <text>
        <r>
          <rPr>
            <sz val="9"/>
            <color indexed="81"/>
            <rFont val="Tahoma"/>
            <family val="2"/>
          </rPr>
          <t>Fecha, plan de acción (enlace),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8B4EB411-F257-417E-B6B4-3C930DD9A54A}">
      <text>
        <r>
          <rPr>
            <sz val="9"/>
            <color indexed="81"/>
            <rFont val="Tahoma"/>
            <family val="2"/>
          </rPr>
          <t>Evaluación consistente en:
(a) una descripción de los procesos del implantador en los que se utilizará el sistema de IA de alto riesgo de acuerdo con su finalidad prevista;
(b) una descripción del período de tiempo y la frecuencia con que se prevé utilizar cada sistema de IA de alto riesgo;
(c) las categorías de personas físicas y grupos que puedan verse afectados por su uso en el contexto específico;
(d) los riesgos específicos de daños que puedan afectar a las categorías de personas físicas o grupos de personas identificados con arreglo a la letra c) del presente apartado, teniendo en cuenta la información facilitada por el prestador con arreglo al artículo 13;
(e) una descripción de la aplicación de las medidas de supervisión humana, de acuerdo con las instrucciones de uso;
(f) las medidas que deben adoptarse en caso de materialización de dichos riesgos, incluidas las disposiciones en materia de gobernanza interna y mecanismos de denuncia.</t>
        </r>
      </text>
    </comment>
    <comment ref="D7" authorId="0" shapeId="0" xr:uid="{C3F909FA-B5FD-4E0E-9D04-22AD5B3B1542}">
      <text>
        <r>
          <rPr>
            <sz val="9"/>
            <color indexed="81"/>
            <rFont val="Tahoma"/>
            <family val="2"/>
          </rPr>
          <t>Regulación general o sectorial que justifica los datos</t>
        </r>
      </text>
    </comment>
    <comment ref="D8" authorId="0" shapeId="0" xr:uid="{38F9178A-3023-4098-95B5-9A4F200D0968}">
      <text>
        <r>
          <rPr>
            <sz val="9"/>
            <color indexed="81"/>
            <rFont val="Tahoma"/>
            <family val="2"/>
          </rPr>
          <t>En el diseño pueden participar centros hospitalarios, de investigación. En el despliegue y tratamiento solo el centro hospitalario. Puede afectar a un ámbito autonómico, nacional o internacional.</t>
        </r>
      </text>
    </comment>
    <comment ref="D10" authorId="0" shapeId="0" xr:uid="{0740B2B9-19DF-4339-AA88-2F496EC49534}">
      <text>
        <r>
          <rPr>
            <sz val="9"/>
            <color indexed="81"/>
            <rFont val="Tahoma"/>
            <family val="2"/>
          </rPr>
          <t xml:space="preserve">- Dignidad humana
- Derecho a la libertad y la seguridad
- Respeto por la vida privada y familiar
- Protección de datos personales
- Libertad de expresión e información
- No discriminación
- Otro
</t>
        </r>
      </text>
    </comment>
    <comment ref="D11" authorId="0" shapeId="0" xr:uid="{B2EF2238-6276-4FE7-A4C8-E4A36738651E}">
      <text>
        <r>
          <rPr>
            <sz val="9"/>
            <color indexed="81"/>
            <rFont val="Tahoma"/>
            <family val="2"/>
          </rPr>
          <t>Declaración universal de los derechos humanos, Carta de derechos fundamentales de la UE, normativas de protección de datos aplicable.</t>
        </r>
      </text>
    </comment>
    <comment ref="D15" authorId="0" shapeId="0" xr:uid="{054E3CDC-3176-4071-ADA3-B5F54AA38246}">
      <text>
        <r>
          <rPr>
            <sz val="9"/>
            <color indexed="81"/>
            <rFont val="Tahoma"/>
            <family val="2"/>
          </rPr>
          <t>Ejemplo:
Se ha previsto la constitución de un comité de ética específico para el proyecto.</t>
        </r>
      </text>
    </comment>
    <comment ref="D16" authorId="0" shapeId="0" xr:uid="{919A9731-CF2C-4F55-A353-2EDCF43183D2}">
      <text>
        <r>
          <rPr>
            <sz val="9"/>
            <color indexed="81"/>
            <rFont val="Tahoma"/>
            <family val="2"/>
          </rPr>
          <t xml:space="preserve">Ejemplo
Se debe realizar una evaluación de impacto sobre la protección de datos.
*** Has a data protection impact assessment under Article 35 of the GDPR already been completed on the relevant AI system? 
</t>
        </r>
      </text>
    </comment>
    <comment ref="D26" authorId="0" shapeId="0" xr:uid="{BC4499CD-4E69-4D8D-B7AF-885F447B36F2}">
      <text>
        <r>
          <rPr>
            <sz val="9"/>
            <color indexed="81"/>
            <rFont val="Tahoma"/>
            <family val="2"/>
          </rPr>
          <t>Can you demonstrate considered human-oversight in any/all systemic/high risk operations of your AI system?
How will human oversight be implemented in the operation of the AI system? 
What training will be provided to staff involved in overseeing or operating the AI system?
Are your compliance/governance staff appropriately trained in AI compliance specifically for your AI systems? Is this demonstrable?
Are the operators/developers of your AI systems trained in data protection/ethics?</t>
        </r>
      </text>
    </comment>
    <comment ref="D27" authorId="0" shapeId="0" xr:uid="{85152B90-9BB4-43B7-843C-A10B04C68FDD}">
      <text>
        <r>
          <rPr>
            <sz val="9"/>
            <color indexed="81"/>
            <rFont val="Tahoma"/>
            <family val="2"/>
          </rPr>
          <t xml:space="preserve">How will you ensure transparency about the use of the AI system to affected individuals?
What mechanisms will be in place to explain AI-driven decisions to affected individuals? Outline all.
Is it clear how the AI system makes decisions/ recommendations?
</t>
        </r>
      </text>
    </comment>
    <comment ref="D28" authorId="0" shapeId="0" xr:uid="{BFB3DAF6-147F-40D0-B7A3-986EBC140CF3}">
      <text>
        <r>
          <rPr>
            <sz val="9"/>
            <color indexed="81"/>
            <rFont val="Tahoma"/>
            <family val="2"/>
          </rPr>
          <t>What arrangements for internal governance have been taken in case of materialization of risks ?
What procedures will be established for individuals to challenge decisions made / output produced  by the AI system?
How will complaints related to fundamental rights impacts be handled and addressed?</t>
        </r>
      </text>
    </comment>
    <comment ref="D29" authorId="0" shapeId="0" xr:uid="{1A756F2F-42E9-4278-B5B6-F0AA9120F940}">
      <text>
        <r>
          <rPr>
            <sz val="9"/>
            <color indexed="81"/>
            <rFont val="Tahoma"/>
            <family val="2"/>
          </rPr>
          <t xml:space="preserve">Is this the first version of the FRIA? How often will it be updated?
What key performance indicators (KPIs) will you use to monitor the AI system's impact on fundamental rights?
</t>
        </r>
      </text>
    </comment>
    <comment ref="D30" authorId="0" shapeId="0" xr:uid="{83DA969D-DEE8-4E61-9645-43492FDC26AA}">
      <text>
        <r>
          <rPr>
            <sz val="9"/>
            <color indexed="81"/>
            <rFont val="Tahoma"/>
            <family val="2"/>
          </rPr>
          <t xml:space="preserve">Have you consulted with representatives of groups likely to be affected by the AI system?
Wich relevant internal/external experts to support the completion of the FRIA did you consult ? 
</t>
        </r>
      </text>
    </comment>
    <comment ref="D31" authorId="0" shapeId="0" xr:uid="{54ED9091-D565-4675-97DC-14863BB2211E}">
      <text>
        <r>
          <rPr>
            <sz val="9"/>
            <color indexed="81"/>
            <rFont val="Tahoma"/>
            <family val="2"/>
          </rPr>
          <t xml:space="preserve">How will you document the FRIA process and its outcomes?
How will you implement the risk measures identified in the FRIA into your project plan?
Who in your organization will be responsible for reporting the results of the FRIA to the relevant market surveillance authority?
</t>
        </r>
      </text>
    </comment>
    <comment ref="H36" authorId="0" shapeId="0" xr:uid="{5068A3BD-8988-496A-909F-6EDC7380A2AB}">
      <text>
        <r>
          <rPr>
            <sz val="9"/>
            <color indexed="81"/>
            <rFont val="Tahoma"/>
            <family val="2"/>
          </rPr>
          <t>SAS/Proveedor/...</t>
        </r>
      </text>
    </comment>
    <comment ref="J36" authorId="0" shapeId="0" xr:uid="{D4528E79-F78C-4360-BE70-9EF6E8DAC093}">
      <text>
        <r>
          <rPr>
            <sz val="9"/>
            <color indexed="81"/>
            <rFont val="Tahoma"/>
            <family val="2"/>
          </rPr>
          <t>Fecha, plan de acción (enlace),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8" authorId="0" shapeId="0" xr:uid="{C3C53DE1-94A4-4CF2-864C-B4B7372FEE30}">
      <text>
        <r>
          <rPr>
            <sz val="9"/>
            <color indexed="81"/>
            <rFont val="Tahoma"/>
            <family val="2"/>
          </rPr>
          <t xml:space="preserve">Los datos tratados están referidos a determinados colectivos de interesados (pacientes, ciudadanos, profesionales, etc) </t>
        </r>
      </text>
    </comment>
    <comment ref="D8" authorId="0" shapeId="0" xr:uid="{129F88FC-BE43-48A8-B0BD-876D247BED99}">
      <text>
        <r>
          <rPr>
            <sz val="9"/>
            <color indexed="81"/>
            <rFont val="Tahoma"/>
            <family val="2"/>
          </rPr>
          <t>Sistemas/dispositivos de tratamiento, manuales y automatizados.
Ubicación de los mismos (Véase art. 46 bis Ley 40/2015; art. 122.2.c) y d) Ley 9/2017).
Entidad encargada de su control (por el responsable -SAS-, directo o indirecto por la persona adjudicataria).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D4" authorId="0" shapeId="0" xr:uid="{8F4F441B-7EDC-4083-AF1B-B462A2CDA74C}">
      <text>
        <r>
          <rPr>
            <sz val="9"/>
            <color indexed="81"/>
            <rFont val="Tahoma"/>
            <family val="2"/>
          </rPr>
          <t>RGPD Artículo 6. 
El tratamiento solo será lícito si se cumple al menos una de las siguientes condiciones:
a) el interesado dio su consentimiento para el tratamiento de sus datos personales para uno o varios fines específicos;
b) el tratamiento es necesario para la ejecución de un contrato en el que el interesado es parte o para la aplicación a petición de este de medidas precontractuales;
c) el tratamiento es necesario para el cumplimiento de una obligación legal aplicable al responsable del tratamiento;
d) el tratamiento es necesario para proteger intereses vitales del interesado o de otra persona física;
e) el tratamiento es necesario para el cumplimiento de una misión realizada en interés público o en el ejercicio de poderes públicos conferidos al responsable del tratamiento;
f) el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
Lo dispuesto en la letra f) del párrafo primero no será de aplicación al tratamiento realizado por las autoridades públicas en el ejercicio de sus funciones.</t>
        </r>
      </text>
    </comment>
    <comment ref="D6" authorId="0" shapeId="0" xr:uid="{7BED67AF-8998-4A7D-A5C5-994EE184DFC0}">
      <text>
        <r>
          <rPr>
            <sz val="9"/>
            <color indexed="81"/>
            <rFont val="Tahoma"/>
            <family val="2"/>
          </rPr>
          <t>Regulación general o sectorial que justifica los datos</t>
        </r>
      </text>
    </comment>
    <comment ref="A10" authorId="0" shapeId="0" xr:uid="{7C36E648-B64F-4E4D-A9D9-5B8F5C4603BF}">
      <text>
        <r>
          <rPr>
            <sz val="9"/>
            <color indexed="81"/>
            <rFont val="Tahoma"/>
            <family val="2"/>
          </rPr>
          <t>Se pueden también tener en cuenta estos criterios:
1. Los datos recogidos se van a usar exclusivamente para la finalidad declarada y no para ninguna otra no informada ni incompatible con la legitimidad de su uso (principio de limitación de la finalidad).
2. La finalidad que se pretende cubrir requiere de todos los datos a recabar y para todas las personas/interesados afectados (principio de minimización de datos).
3. Las tecnologías empleadas para el tratamiento son adecuadas para la finalidad establecida desde el punto de vista del cumplimiento de los principios fundamentales de la privacidad.
4. Los datos no se mantienen más tiempo del necesario para las finalidades del tratamiento (principio de limitación del plazo de conservación).</t>
        </r>
      </text>
    </comment>
    <comment ref="D12" authorId="0" shapeId="0" xr:uid="{B77D1875-D59B-4AB3-9536-3ECF8963FAE0}">
      <text>
        <r>
          <rPr>
            <sz val="9"/>
            <color indexed="81"/>
            <rFont val="Tahoma"/>
            <family val="2"/>
          </rPr>
          <t>En el juicio de idoneidad se debe evaluar si la propuesta de tratamiento, tal y como está planteada, alcanza la eficacia necesaria para cumplir los fines que persigue. Esa eficacia, necesariamente, deberá ser demostrada de forma objetiva por el responsable del tratamiento, para lo cual hay que realizar la:
- Definición del umbral de efectividad del tratamiento: Establecer de forma objetiva, cualitativa y basada en evidencias, cuál es el umbral de efectividad que se debería alcanzar para cumplir con los fines del tratamiento (algunos ejemplos podrían ser, un margen de error del 5% en un valor resultado, una detección de un 95% de casos o una posibilidad de fraude por debajo del 1%).
- Evaluación de la efectividad de la propuesta de tratamiento: Evaluar de forma objetiva, cualitativa y basada en evidencias, la efectividad del tratamiento, tal y como se ha planteado, verificando si da respuesta a las necesidades planteadas y con qué extensión (determinar si genuinamente resuelve dichas carencias).
La evaluación de la idoneidad ha de ser racional, analítica y basada en hechos y datos objetivos. Hay que aceptar la realidad de que en cualquier tipo de finalidad y para cualquier tratamiento es imposible alcanzar la perfección. Aparte de que no es eficiente desde el punto de vista económico, ni viable técnicamente, existen múltiples factores que impiden la eficacia total, especialmente en temas de seguridad. Asumiendo dicha realidad, hay que determinar el nivel aceptable de eficacia requerido para cumplir con la estricta necesidad y demostrar que el tratamiento propuesto lo alcanza.
En base a la información obtenida en este análisis, se decidirá seguir o no adelante con el tratamiento tal y como está planteado.</t>
        </r>
      </text>
    </comment>
    <comment ref="D14" authorId="0" shapeId="0" xr:uid="{F72378D4-223D-4381-A039-28CCA858AEEE}">
      <text>
        <r>
          <rPr>
            <sz val="9"/>
            <color indexed="81"/>
            <rFont val="Tahoma"/>
            <family val="2"/>
          </rPr>
          <t>Para llevar a cabo el juicio de necesidad hay que evaluar de forma objetiva:
- Hay que evaluar que exista un vínculo lógico y directo entre el tratamiento y el objetivo perseguido
- Determinación de la relevancia de los fines del tratamiento: Evaluar que los fines del tratamiento tienen la importancia suficiente para ser abordados con un tratamiento de alto riesgo (previo a un juicio de proporcionalidad que se describe más adelante).
- Verificación de la adecuación de las operaciones del tratamiento: Verificación de que cada una de las operaciones concretas del tratamiento está orientada a cumplir con los fines del tratamiento de una forma objetivamente demostrable.
- Justificación de la configuración actual del tratamiento: Evaluar que no existen otros tratamientos, que ya están en curso o que se podrían plantear, que resuelven los fines declarados sin incurrir en un alto riesgo, incluso aunque sea necesario introducir alguna modificación para cumplir los fines perseguidos.
En la práctica, no suele existir una única forma de conseguir los fines a los que está orientado un tratamiento de datos. En función de cómo se implemente éste se pueden plantear diferentes escenarios de riesgo. A la hora de considerar esos otros posibles tratamientos alternativos hay que identificar aquellos que, empleando medios menos intrusivos, alcancen, al menos, igual eficacia.
Es decir, se debe evaluar si la finalidad perseguida se puede conseguir por otros medios, como, por ejemplo, utilizando otros datos (de distinta naturaleza, extensión o anonimizados), reduciendo el universo de personas afectadas (cuantitativa o cualitativamente), haciendo uso de otras tecnologías menos invasivas, aplicando otros procedimientos o medios de tratamiento (modificando los inicialmente previstos), identificando fases del tratamiento específicas donde implementar esas medidas, etc. e incluso, determinar si modificaciones menores de los tratamientos existentes cubren las necesidades identificadas en el primer punto.
Realizada esa evaluación, ha de optarse por la alternativa que, alcanzando la efectividad necesaria, resulte lo menos lesiva e intrusiva en los derechos de las personas. En definitiva, se decidirá seguir o no adelante con el tratamiento tal y como está planteado.
Un aspecto muy importante que se deriva del análisis de necesidad es que hay que determinar si la justificación del tratamiento se basa en la exigencia de responder a una situación concreta de urgencia (por ejemplo, en caso de un interés público esencial como podrían ser temas de seguridad o sanitarios, en cuyo caso tendría que estar recogido en una norma con rango legal). En ese caso, es imprescindible identificar si existe un alto riesgo para el responsable, el Estado o la ciudadanía (riesgo distinto de aquel sobre los derechos y libertades de los interesados) y, en particular, sobre aquellos colectivos de ciudadanos que pudieran considerarse en situación de especial vulnerabilidad.
La ponderación de las circunstancias ha de realizarse caso por caso y en función de las circunstancias del momento, pues no existen derechos absolutos ni límites absolutos de los mismos. Justo porque esos límites pueden variar con el tiempo fruto de la evolución y cambio de las condiciones que los han impuesto, es necesario establecer, en el caso expuesto y en otros casos similares que pudieran identificarse, las llamadas cláusulas de caducidad del tratamiento, entendidas éstas como aquellas circunstancias que puedan acaecer y hacer que el tratamiento devenga innecesario en función de su naturaleza, ámbito, contexto y fines.
En estos casos, el responsable ha de incorporar medidas para monitorizar la vigencia real de las circunstancias que justificaron el tratamiento. En el caso de que estas desaparezcan, se ha de reevaluar la idoneidad y licitud del tratamiento (artículo 6 RGPD). De esta forma, se evitará que tratamientos originados sobre la base de medidas provisionales orientadas a dar respuesta a una situación extraordinaria y de urgente necesidad, se conviertan en permanentes, definitivos y carentes de justificación.</t>
        </r>
      </text>
    </comment>
    <comment ref="D16" authorId="0" shapeId="0" xr:uid="{5502FF83-65D4-4339-9CBE-673003023A89}">
      <text>
        <r>
          <rPr>
            <sz val="9"/>
            <color indexed="81"/>
            <rFont val="Tahoma"/>
            <family val="2"/>
          </rPr>
          <t>La protección de datos no es un derecho absoluto y puede limitarse siempre dentro de un justo equilibrio. En el momento de realizar el juicio de proporcionalidad en sentido estricto, partiendo de los análisis anteriores, y una vez acreditada la idoneidad y necesidad del tratamiento, es preciso llevar a cabo de forma objetiva y justificada la:
- Identificación y descripción de medidas compensatorias: Detallar los controles establecidos en el diseño del tratamiento para disminuir el impacto del tratamiento en los derechos y libertades expresando, de forma detallada, las limitaciones o intrusiones a los derechos y libertades que puede suponer el tratamiento para el interesado y cómo dichas medidas reducen el impacto de cada uno de ellos.
- Identificación de los beneficios del tratamiento: Determinar las ventajas y beneficios que, de forma objetiva y con evidencias, tiene el tratamiento para los interesados, considerados de forma individual y como colectivo. Es decir, también ha de considerarse el beneficio social.
- Consulta: Hay que tener en cuenta la opinión general (aspectos sociales, históricos o políticos, etc.) de la sociedad sobre el tema en cuestión y tener debidamente en cuenta las objeciones expresadas por la sociedad.
- Confirmación de existencia de identidad en la calidad de la información utilizada: Hay que evaluar si existe simetría en la información analizada para el juicio de ponderación, es decir, si el nivel de análisis con relación al impacto es igual al nivel alcanzado en base a la información proporcionada respecto de las ventajas.
- Evaluación del equilibrio justo (Balance daño a los interesados/sociedad-Beneficio para los interesados/sociedad): Evaluar si los beneficios para los interesados y la sociedad, previamente determinados, compensan y justifican el impacto para los derechos y libertades identificados en el punto 1 de este juicio de proporcionalidad en sentido estricto.
Es fundamental señalar que la proporcionalidad es una valoración en concreto, y caso por caso, tomando en consideración todas las circunstancias del asunto y contexto.
Un aspecto que permite determinar que la EIPD está incompleta es si hay una asimetría entre la información proporcionada con relación a las limitaciones que supone el tratamiento y la información proporcionada respecto a las ventajas que aporta. Por ejemplo, intentar justificar la necesidad del tratamiento exclusivamente en términos de intereses de negocio sin tener en cuenta los derechos y libertades de los interesados en particular y de la sociedad en general.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B42" authorId="0" shapeId="0" xr:uid="{AAA84371-A293-4470-B101-7F3569EA4B3A}">
      <text>
        <r>
          <rPr>
            <sz val="9"/>
            <color indexed="81"/>
            <rFont val="Tahoma"/>
            <family val="2"/>
          </rPr>
          <t>Se deben detallar qué actividades, tareas o acciones se han llevado a cabo con la finalidad de recabar los datos necesarios para el tratamiento.</t>
        </r>
      </text>
    </comment>
    <comment ref="C42" authorId="0" shapeId="0" xr:uid="{A858CDEA-D52D-4B27-B034-52D639E0A79F}">
      <text>
        <r>
          <rPr>
            <sz val="9"/>
            <color indexed="81"/>
            <rFont val="Tahoma"/>
            <family val="2"/>
          </rPr>
          <t>Se debe enumerar las actividades que se pretenden llevar a cabo en el proceso de almacenaje de la información.</t>
        </r>
      </text>
    </comment>
    <comment ref="D42" authorId="0" shapeId="0" xr:uid="{FDB18931-F49B-4D68-897F-DED153344D25}">
      <text>
        <r>
          <rPr>
            <sz val="9"/>
            <color indexed="81"/>
            <rFont val="Tahoma"/>
            <family val="2"/>
          </rPr>
          <t>Detallar que acciones o labores se desempeñan en el momento de hacer uso de los datos del interesado.</t>
        </r>
      </text>
    </comment>
    <comment ref="E42" authorId="0" shapeId="0" xr:uid="{A2E9B783-2144-4BD3-BA8D-5CD97B550918}">
      <text>
        <r>
          <rPr>
            <sz val="9"/>
            <color indexed="81"/>
            <rFont val="Tahoma"/>
            <family val="2"/>
          </rPr>
          <t>Se debe enumerar las actividades que se pretenden llevar a cabo en el proceso de cesión o transferencia de la información.</t>
        </r>
      </text>
    </comment>
    <comment ref="F42" authorId="0" shapeId="0" xr:uid="{010FE4F2-F240-494D-83A2-9808E67A989E}">
      <text>
        <r>
          <rPr>
            <sz val="9"/>
            <color indexed="81"/>
            <rFont val="Tahoma"/>
            <family val="2"/>
          </rPr>
          <t>Se debe enumerar las actividades que se pretenden llevar a cabo en el proceso de destrucción de la información.</t>
        </r>
      </text>
    </comment>
    <comment ref="B43" authorId="0" shapeId="0" xr:uid="{023FCE2F-1593-4040-82F3-AC1B88DA0C2A}">
      <text>
        <r>
          <rPr>
            <sz val="9"/>
            <color indexed="81"/>
            <rFont val="Tahoma"/>
            <family val="2"/>
          </rPr>
          <t>Se debe listar las categorías de datos que se han recolectado para el tratamiento.</t>
        </r>
      </text>
    </comment>
    <comment ref="C43" authorId="0" shapeId="0" xr:uid="{674684BE-4721-43A5-80FC-5D326B150400}">
      <text>
        <r>
          <rPr>
            <sz val="9"/>
            <color indexed="81"/>
            <rFont val="Tahoma"/>
            <family val="2"/>
          </rPr>
          <t>Realizar un inventario de los tipos de datos del interesado que se van a almacenar</t>
        </r>
      </text>
    </comment>
    <comment ref="D43" authorId="0" shapeId="0" xr:uid="{2F617EA9-2ACE-4E78-95F8-99A439511CB4}">
      <text>
        <r>
          <rPr>
            <sz val="9"/>
            <color indexed="81"/>
            <rFont val="Tahoma"/>
            <family val="2"/>
          </rPr>
          <t>Se debe listar las categorías de datos que se han recolectado para el tratamiento.</t>
        </r>
      </text>
    </comment>
    <comment ref="E43" authorId="0" shapeId="0" xr:uid="{41613155-0251-442F-85F1-2820B0EAC9C9}">
      <text>
        <r>
          <rPr>
            <sz val="9"/>
            <color indexed="81"/>
            <rFont val="Tahoma"/>
            <family val="2"/>
          </rPr>
          <t>Realizar un listado de las categorías de datos que se van a ceder a los terceros.</t>
        </r>
      </text>
    </comment>
    <comment ref="F43" authorId="0" shapeId="0" xr:uid="{8E309B5E-D9AF-4290-B7E8-3E008287C181}">
      <text>
        <r>
          <rPr>
            <sz val="9"/>
            <color indexed="81"/>
            <rFont val="Tahoma"/>
            <family val="2"/>
          </rPr>
          <t>Se debe enumerar las actividades que se pretenden llevar a cabo en el proceso de destrucción de la información.</t>
        </r>
      </text>
    </comment>
    <comment ref="B44" authorId="0" shapeId="0" xr:uid="{66A9E747-EA4F-4048-BB1F-3522BD4F9EBA}">
      <text>
        <r>
          <rPr>
            <sz val="9"/>
            <color indexed="81"/>
            <rFont val="Tahoma"/>
            <family val="2"/>
          </rPr>
          <t>Si los datos han sido proporcionados únicamente por el interesado, por la misma entidad o si hay terceros que hayan aportado información.</t>
        </r>
      </text>
    </comment>
    <comment ref="C44" authorId="0" shapeId="0" xr:uid="{CC914BCA-4B64-4A08-9908-CD879B5892F8}">
      <text>
        <r>
          <rPr>
            <sz val="9"/>
            <color indexed="81"/>
            <rFont val="Tahoma"/>
            <family val="2"/>
          </rPr>
          <t>Si en los procesos de clasificación, los datos del interesado son gestionados únicamente por el responsable del tratamiento o existen terceros involucrados en el proceso.</t>
        </r>
      </text>
    </comment>
    <comment ref="D44" authorId="0" shapeId="0" xr:uid="{7647B5DF-2966-4D92-BC35-D7D4309D6C57}">
      <text>
        <r>
          <rPr>
            <sz val="9"/>
            <color indexed="81"/>
            <rFont val="Tahoma"/>
            <family val="2"/>
          </rPr>
          <t>El tratamiento lo realiza el encargado y/o se ven involucrados terceros adicionalmente en este proceso.</t>
        </r>
      </text>
    </comment>
    <comment ref="E44" authorId="0" shapeId="0" xr:uid="{6E6A9258-2682-4B86-BE0B-88890D19DC64}">
      <text>
        <r>
          <rPr>
            <sz val="9"/>
            <color indexed="81"/>
            <rFont val="Tahoma"/>
            <family val="2"/>
          </rPr>
          <t>Enumerar los terceros a los que se van a realizar las cesiones de datos.</t>
        </r>
      </text>
    </comment>
    <comment ref="F44" authorId="0" shapeId="0" xr:uid="{51749BB7-6199-423E-838D-2377F70A455D}">
      <text>
        <r>
          <rPr>
            <sz val="9"/>
            <color indexed="81"/>
            <rFont val="Tahoma"/>
            <family val="2"/>
          </rPr>
          <t>Se debe enumerar las actividades que se pretenden llevar a cabo en el proceso de destrucción de la información.</t>
        </r>
      </text>
    </comment>
    <comment ref="B45" authorId="0" shapeId="0" xr:uid="{112AD4CD-7FBB-4B5F-8DA5-F91280B44028}">
      <text>
        <r>
          <rPr>
            <sz val="9"/>
            <color indexed="81"/>
            <rFont val="Tahoma"/>
            <family val="2"/>
          </rPr>
          <t>Elaborar un listado completo de las tecnologías utilizadas para recabar los datos a tratar del interesado.</t>
        </r>
      </text>
    </comment>
    <comment ref="C45" authorId="0" shapeId="0" xr:uid="{D9A72F07-B8D5-4D7D-A257-EC272D7C07C1}">
      <text>
        <r>
          <rPr>
            <sz val="9"/>
            <color indexed="81"/>
            <rFont val="Tahoma"/>
            <family val="2"/>
          </rPr>
          <t>Elaborar un listado completo de las tecnologías utilizadas para recabar los datos a tratar del interesado.</t>
        </r>
      </text>
    </comment>
    <comment ref="D45" authorId="0" shapeId="0" xr:uid="{B58134FC-4496-4DF9-ADCB-808F597EB1C8}">
      <text>
        <r>
          <rPr>
            <sz val="9"/>
            <color indexed="81"/>
            <rFont val="Tahoma"/>
            <family val="2"/>
          </rPr>
          <t>Elaborar un listado completo de las tecnologías utilizadas para recabar los datos a tratar del interesado.</t>
        </r>
      </text>
    </comment>
    <comment ref="E45" authorId="0" shapeId="0" xr:uid="{9176B94F-30A8-43DB-86DA-602FAF114496}">
      <text>
        <r>
          <rPr>
            <sz val="9"/>
            <color indexed="81"/>
            <rFont val="Tahoma"/>
            <family val="2"/>
          </rPr>
          <t>Proporcionar el nombre de las tecnologías que hayan podido ser utilizadas en el proceso de cesión o transferencia de los datos del interesado.</t>
        </r>
      </text>
    </comment>
    <comment ref="F45" authorId="0" shapeId="0" xr:uid="{2D98920B-9985-46D3-AE08-14EBF9D28D31}">
      <text>
        <r>
          <rPr>
            <sz val="9"/>
            <color indexed="81"/>
            <rFont val="Tahoma"/>
            <family val="2"/>
          </rPr>
          <t>Se debe enumerar las actividades que se pretenden llevar a cabo en el proceso de destrucción de la información.</t>
        </r>
      </text>
    </comment>
    <comment ref="B54" authorId="0" shapeId="0" xr:uid="{AC715D5B-E3E0-4956-8032-3D3DEC1A28DC}">
      <text>
        <r>
          <rPr>
            <sz val="9"/>
            <color indexed="81"/>
            <rFont val="Tahoma"/>
            <family val="2"/>
          </rPr>
          <t>Interacción del tratamiento con otros tratamientos internos y externos a la organización, con los sujetos de los datos y los interesados.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B3" authorId="0" shapeId="0" xr:uid="{A7E5F7E0-A6EF-42AE-813A-6AE09847275C}">
      <text>
        <r>
          <rPr>
            <sz val="9"/>
            <color indexed="81"/>
            <rFont val="Tahoma"/>
            <family val="2"/>
          </rPr>
          <t>Describir el producto o servicio que son generados por el procesamiento de datos personales.</t>
        </r>
      </text>
    </comment>
    <comment ref="B5" authorId="0" shapeId="0" xr:uid="{1563CD23-1DC1-457B-9E46-FB44F0AE1828}">
      <text>
        <r>
          <rPr>
            <sz val="9"/>
            <color indexed="81"/>
            <rFont val="Tahoma"/>
            <family val="2"/>
          </rPr>
          <t>¿Quiénes son las personas/profesionales que recogen el consentimiento al interesado si procede?</t>
        </r>
      </text>
    </comment>
    <comment ref="B21" authorId="0" shapeId="0" xr:uid="{ABFD80C7-7A52-46C2-A504-9B212D7468EA}">
      <text>
        <r>
          <rPr>
            <sz val="9"/>
            <color indexed="81"/>
            <rFont val="Tahoma"/>
            <family val="2"/>
          </rPr>
          <t>[Características que puedan tener incidencia en los procesos de recogida de datos o de su tratamiento, como salas comunes para atención a los ciudadanos, lugares de trabajo en los que se comparte espacio de pantallas, teléfonos, etc.]</t>
        </r>
      </text>
    </comment>
    <comment ref="B23" authorId="0" shapeId="0" xr:uid="{DAC5AC0B-DB66-4341-A7A7-C0048F8D12EF}">
      <text>
        <r>
          <rPr>
            <sz val="9"/>
            <color indexed="81"/>
            <rFont val="Tahoma"/>
            <family val="2"/>
          </rPr>
          <t>[Identificación de todos los procesos de la organización que pueden estar relacionados o afectados por el tratamiento con relación al mapa de procesos de esta.]</t>
        </r>
      </text>
    </comment>
    <comment ref="B25" authorId="0" shapeId="0" xr:uid="{CDA49F8F-4A0A-426B-91FA-43FD6FC7829F}">
      <text>
        <r>
          <rPr>
            <sz val="9"/>
            <color indexed="81"/>
            <rFont val="Tahoma"/>
            <family val="2"/>
          </rPr>
          <t>[Posibles relaciones con otros tratamientos de datos de la propia organización y elementos que pudieran ser compartidos, por ejemplo, fases de otros tratamientos de datos que sean comunes al tratamiento objeto de análisis.]</t>
        </r>
      </text>
    </comment>
    <comment ref="B29" authorId="0" shapeId="0" xr:uid="{D545B84B-52AE-4525-8451-EC9906866447}">
      <text>
        <r>
          <rPr>
            <sz val="9"/>
            <color indexed="81"/>
            <rFont val="Tahoma"/>
            <family val="2"/>
          </rPr>
          <t>[Identificación de todos los procesos de la organización que pueden estar relacionados o afectados por el tratamiento con relación al mapa de procesos de esta.]</t>
        </r>
      </text>
    </comment>
    <comment ref="B31" authorId="0" shapeId="0" xr:uid="{083ED466-BA21-4641-B92A-85E8FB5942F3}">
      <text>
        <r>
          <rPr>
            <sz val="9"/>
            <color indexed="81"/>
            <rFont val="Tahoma"/>
            <family val="2"/>
          </rPr>
          <t>Interacción del tratamiento con otros tratamientos internos y externos a la organización, con los sujetos de los datos y los interesados.</t>
        </r>
      </text>
    </comment>
    <comment ref="B34" authorId="0" shapeId="0" xr:uid="{80B97E9E-FF0F-4F7E-A124-30993CC80835}">
      <text>
        <r>
          <rPr>
            <sz val="9"/>
            <color indexed="81"/>
            <rFont val="Tahoma"/>
            <family val="2"/>
          </rPr>
          <t>[Aquellos dictámenes, sentencias, resoluciones o informes jurídicos que pudieran tenerse en cuenta como posibles criterios aplicables al tratamiento o a alguno de los aspectos del tratamiento en cualquiera de sus fases.]</t>
        </r>
      </text>
    </comment>
    <comment ref="B40" authorId="0" shapeId="0" xr:uid="{C39444EB-FCF5-405E-9F0D-779BB9F219F0}">
      <text>
        <r>
          <rPr>
            <sz val="9"/>
            <color indexed="81"/>
            <rFont val="Tahoma"/>
            <family val="2"/>
          </rPr>
          <t xml:space="preserve">[deberán identificar los beneficios directos para el conjunto de la sociedad, colectivos de interesados y para los sujetos concretos sobre los que se tratan los datos.]
• Beneficios directos y objetivos para los sujetos sobre los que inciden los riesgos.
• Beneficios globales para la sociedad
• Mejor servicio para todos los ciudadanos y/o los sujetos bajo riesgo
• Mayor accesibilidad a la información
• Mayor sostenibilidad medioambiental
• Mayor transparencia en el tratamiento de los datos
• Mejora sustancial de la salud para los ciudadanos y/o los sujetos bajo riesgo
• Ayuda y protección a personas en situación de riesgo o desfavorecidas
• La protección frente a amenazas para la seguridad del Estado, la defensa o la seguridad pública.
• Aumentar la eficacia de los servicios a los ciudadanos y/o los sujetos bajo riesgo
• Servicios públicos más accesibles e integradores.
• Disminuir la discriminación (por género, por edad, por nacionalidad, por discapacidad, etc)
• Empoderamiento del interesado.
• Etc.
</t>
        </r>
      </text>
    </comment>
    <comment ref="B41" authorId="0" shapeId="0" xr:uid="{160F5F9E-CCEE-4542-B1BF-EA1436BEE0AC}">
      <text>
        <r>
          <rPr>
            <sz val="9"/>
            <color indexed="81"/>
            <rFont val="Tahoma"/>
            <family val="2"/>
          </rPr>
          <t xml:space="preserve">Beneficios que la implementación del tratamiento tiene para la entidad en sí.
• Cumplimiento normativo
• Mejora de la eficiencia
• Reducción de costes
• Incremento del control de las actuaciones de las AA.PP.
• Mejora del factor de transparencia para el responsable
• Mejora de la seguridad de las entidades
• Mejora de imagen
• Objetivos de responsabilidad social de la organización
• Etc.
</t>
        </r>
      </text>
    </comment>
    <comment ref="B44" authorId="0" shapeId="0" xr:uid="{0EEBD1C5-DEDB-4616-9185-0B0C4F1939E6}">
      <text>
        <r>
          <rPr>
            <sz val="9"/>
            <color indexed="81"/>
            <rFont val="Tahoma"/>
            <family val="2"/>
          </rPr>
          <t xml:space="preserve">Evaluar por qué no se han elegido otras alternativas a la forma de diseñar e implementar el tratamiento que impliquen un menor riesgo.
Para el caso de que sea una mejora, extensión o modificación de un tratamiento, señalar las ventajas de la nueva aproximación al tratamiento y que la finalidad que se persigue no se pueda conseguir por otros medios, por ejemplo:
- Utilizando otros datos
- Reduciendo el universo de personas afectadas (de manera cuantitativa o cualitativa)
- Minimizando los datos recogidos, su uso o conservación.
- Haciendo uso de otras tecnologías menos invasivas 
- o bien aplicando otros procedimientos o medios de tratamiento (modificando los inicialmente previstos), etc.
Para cada tratamiento alternativo planteado sería necesario analizar:
- En qué medida cambian las ventajas para la entidad responsable del tratamiento.
- En qué medida cambian las ventajas para los interesados.
- En qué medida cambian los riesgos para los interesados.
Finalmente, realizar una ponderación de la alternativa frente al tratamiento propuesto y concluir con las razones por la que se ha descartado esta alternativa.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4" authorId="0" shapeId="0" xr:uid="{865CC08A-ACED-4B1B-8619-C21A9F58AC2E}">
      <text>
        <r>
          <rPr>
            <sz val="9"/>
            <color indexed="81"/>
            <rFont val="Tahoma"/>
            <family val="2"/>
          </rPr>
          <t xml:space="preserve">Utilizar palabras clave (datos demográficos, identificador usuario, etc)
</t>
        </r>
      </text>
    </comment>
    <comment ref="B4" authorId="0" shapeId="0" xr:uid="{0C84BA94-C2EE-4CE7-9B43-359FB3D8BFC8}">
      <text>
        <r>
          <rPr>
            <sz val="9"/>
            <color indexed="81"/>
            <rFont val="Tahoma"/>
            <family val="2"/>
          </rPr>
          <t>Datos personales que revelen el origen étnico o racial, las opiniones políticas, las convicciones religiosas o filosóficas, o la afiliación sindical, y el tratamiento de datos genéticos, datos biométricos dirigidos a identificar de manera unívoca a una persona física, datos relativos a la salud o datos relativos a la vida sexual o las orientaciones sexuales de una persona física. (Art. 9 RGPD).</t>
        </r>
      </text>
    </comment>
    <comment ref="C4" authorId="0" shapeId="0" xr:uid="{92F2B393-7037-4FF2-B5D3-983251640289}">
      <text>
        <r>
          <rPr>
            <sz val="9"/>
            <color indexed="81"/>
            <rFont val="Tahoma"/>
            <family val="2"/>
          </rPr>
          <t xml:space="preserve">Ejemplos: Historia Clínica, directorio de usuarios, otros sistemas de información, el propio interesado, etc.
</t>
        </r>
      </text>
    </comment>
    <comment ref="D4" authorId="0" shapeId="0" xr:uid="{B0262738-4C50-4A62-8014-72BAA1F88DD1}">
      <text>
        <r>
          <rPr>
            <sz val="9"/>
            <color indexed="81"/>
            <rFont val="Tahoma"/>
            <family val="2"/>
          </rPr>
          <t xml:space="preserve">Sistema de información o  entidad que recibe los datos
</t>
        </r>
      </text>
    </comment>
    <comment ref="G4" authorId="0" shapeId="0" xr:uid="{16B46061-5477-44A9-8024-E809B2F94F31}">
      <text>
        <r>
          <rPr>
            <sz val="9"/>
            <color indexed="81"/>
            <rFont val="Tahoma"/>
            <family val="2"/>
          </rPr>
          <t xml:space="preserve">Utilizar palabras clave (datos demográficos, identificador usuario, etc)
</t>
        </r>
      </text>
    </comment>
    <comment ref="H4" authorId="0" shapeId="0" xr:uid="{75BEBE75-3C8E-4BE6-AC2C-00349D81D700}">
      <text>
        <r>
          <rPr>
            <sz val="9"/>
            <color indexed="81"/>
            <rFont val="Tahoma"/>
            <family val="2"/>
          </rPr>
          <t xml:space="preserve">Ejemplos: Historia Clínica, directorio de usuarios, otros sistemas de información, el propio interesado, etc.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B12" authorId="0" shapeId="0" xr:uid="{51F42D84-B01C-44A5-8CCB-DCC6706F069D}">
      <text>
        <r>
          <rPr>
            <sz val="9"/>
            <color indexed="81"/>
            <rFont val="Tahoma"/>
            <family val="2"/>
          </rPr>
          <t>Justificación del nivel de seguridad</t>
        </r>
      </text>
    </comment>
    <comment ref="A20" authorId="0" shapeId="0" xr:uid="{895D51F0-1F20-418F-965C-5D3607B98220}">
      <text>
        <r>
          <rPr>
            <sz val="9"/>
            <color indexed="81"/>
            <rFont val="Tahoma"/>
            <family val="2"/>
          </rPr>
          <t>(D): Tiempo máximo de interrupción del servicio: B-Baja (24 horas) / M-Media (Entre 4 y 24 horas) / A-Alta (Menos de 4 horas). Debe tenerse en cuenta que cuanto menor sea el tiempo máximo más exigentes deberán ser las medidas de seguridad a implantar.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9" authorId="0" shapeId="0" xr:uid="{DEA2D1A7-9D1A-40D5-8B33-6ECD462CEF9A}">
      <text>
        <r>
          <rPr>
            <sz val="9"/>
            <color indexed="81"/>
            <rFont val="Tahoma"/>
            <family val="2"/>
          </rPr>
          <t>Sustituir ejemplo lista de controles conforme a la guía CCN-CERT BP/14 Declaración de aplicabilidad ENS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DCEDA65C-C20D-4ECB-B3EC-ECFE155AAF6A}">
      <text>
        <r>
          <rPr>
            <sz val="9"/>
            <color indexed="81"/>
            <rFont val="Tahoma"/>
            <family val="2"/>
          </rPr>
          <t>Sustituir ejemplos adjuntos en base al sistema.</t>
        </r>
      </text>
    </comment>
  </commentList>
</comments>
</file>

<file path=xl/sharedStrings.xml><?xml version="1.0" encoding="utf-8"?>
<sst xmlns="http://schemas.openxmlformats.org/spreadsheetml/2006/main" count="3230" uniqueCount="1121">
  <si>
    <t>SI_NO</t>
  </si>
  <si>
    <t>Tipos de datos</t>
  </si>
  <si>
    <t>ES_NECESARIO_PROP</t>
  </si>
  <si>
    <t>DIMENSIONES</t>
  </si>
  <si>
    <t>CATEGORIA</t>
  </si>
  <si>
    <t>PROB_IMPACTO</t>
  </si>
  <si>
    <t>NIVEL_RIESGO</t>
  </si>
  <si>
    <t>Calculos (info)</t>
  </si>
  <si>
    <t>NPROB</t>
  </si>
  <si>
    <t>NIMPACTO</t>
  </si>
  <si>
    <t>NRIESGO</t>
  </si>
  <si>
    <t>RiesgoActual</t>
  </si>
  <si>
    <t>RiesgoResidual</t>
  </si>
  <si>
    <t>EstadoImpl</t>
  </si>
  <si>
    <t>Acciones Impl/Total</t>
  </si>
  <si>
    <t>SI</t>
  </si>
  <si>
    <t>Ideología o opiniones políticas</t>
  </si>
  <si>
    <t>ALTA</t>
  </si>
  <si>
    <t>Máxima</t>
  </si>
  <si>
    <t>Muy Alto</t>
  </si>
  <si>
    <t>Limitada+limitada=bajo</t>
  </si>
  <si>
    <t>NO</t>
  </si>
  <si>
    <t>Afiliación sindical</t>
  </si>
  <si>
    <t>MEDIA</t>
  </si>
  <si>
    <t>Significativo</t>
  </si>
  <si>
    <t>Alto</t>
  </si>
  <si>
    <t>Significativa+Significativa=alto</t>
  </si>
  <si>
    <t>Religión o opiniones religiosas</t>
  </si>
  <si>
    <t>BÁSICA</t>
  </si>
  <si>
    <t>Limitado</t>
  </si>
  <si>
    <t>Medio</t>
  </si>
  <si>
    <t>Maximo+Maximo=Muy alto</t>
  </si>
  <si>
    <t>Creencias o creencias filosóficas</t>
  </si>
  <si>
    <t>NO APLICA</t>
  </si>
  <si>
    <t>Despreciable</t>
  </si>
  <si>
    <t>Bajo</t>
  </si>
  <si>
    <t>Significativo+Limitado=Medio</t>
  </si>
  <si>
    <t>Origen étnico o racial</t>
  </si>
  <si>
    <t>Limitado+Despreciable=Bajo</t>
  </si>
  <si>
    <t>Datos relativos a salud</t>
  </si>
  <si>
    <t>Maximo+Limitado=Medio</t>
  </si>
  <si>
    <t>Vida sexual u orientación sexual</t>
  </si>
  <si>
    <t>Maximo+Despreciable=Bajo</t>
  </si>
  <si>
    <t>Datos de violencia de género y malos tratos</t>
  </si>
  <si>
    <t>Datos biométricos</t>
  </si>
  <si>
    <t>Datos genéticos que proporcionan una información única sobre la fisiología o la salud del identificado obtenidas del análisis de una muestra biológica</t>
  </si>
  <si>
    <t>Mostrar Hojas</t>
  </si>
  <si>
    <t>Ocultar Hojas</t>
  </si>
  <si>
    <t>Datos solicitados para fines policiales sin consentimiento de las personas afectadas</t>
  </si>
  <si>
    <t>INICIO_EIPD</t>
  </si>
  <si>
    <t>Inicio</t>
  </si>
  <si>
    <t>Datos relativos a condenas y delitos penales</t>
  </si>
  <si>
    <t>Contexto</t>
  </si>
  <si>
    <t>-</t>
  </si>
  <si>
    <t>Riesgos</t>
  </si>
  <si>
    <t>EIPD - EVALUACIÓN DE IMPACTO EN PROTECCIÓN DE DATOS</t>
  </si>
  <si>
    <t>Este modelo de informe está orientado a ayudar a los responsables a cumplir con las previsiones del Reglamento General de Protección de Datos cuando sea necesario realizar una Evaluación de Impacto en la Protección de Datos.
Los objetivos de una EIPD deben entenderse no solo en términos de cumplimiento sino en términos de gestión del riesgo para la protección de los derechos y libertades de las personas físicas. 
Partiendo de esta base, y en el marco de esa gestión del riesgo, el responsable del tratamiento procederá conforme a las recomendaciones que se señalan en la guía de la AEPD.</t>
  </si>
  <si>
    <t>AEPD - Guía práctica para la Gestión del riesgo y evaluación de impacto en tratamientos de datos personales sujetas al RGPD.</t>
  </si>
  <si>
    <t>ENS Categoría del sistema propuesta</t>
  </si>
  <si>
    <t>(SI/NO)</t>
  </si>
  <si>
    <t>Informe FAVORABLE</t>
  </si>
  <si>
    <t>v05.12</t>
  </si>
  <si>
    <t>TLP:AMBER</t>
  </si>
  <si>
    <t>INFORMACION DEL PROYECTO PARA LA EVALUACIÓN DE SEGURIDAD</t>
  </si>
  <si>
    <t xml:space="preserve">Cumplimente los apartados requeridos siguiendo la ayuda incluida en las celdas y adjunte la documentación que considere necesaria para la evaluación de seguridad del proyecto. </t>
  </si>
  <si>
    <t>Requiere registro</t>
  </si>
  <si>
    <t>No requiere registro (según contexto)</t>
  </si>
  <si>
    <t>Registro completado</t>
  </si>
  <si>
    <r>
      <t>1</t>
    </r>
    <r>
      <rPr>
        <sz val="7"/>
        <color rgb="FFB43412"/>
        <rFont val="Times New Roman"/>
        <family val="1"/>
      </rPr>
      <t xml:space="preserve">        </t>
    </r>
    <r>
      <rPr>
        <sz val="20"/>
        <color rgb="FFB43412"/>
        <rFont val="Calibri Light"/>
        <family val="2"/>
      </rPr>
      <t>Memoria técnica del proyecto</t>
    </r>
  </si>
  <si>
    <t>ID PROYECTO</t>
  </si>
  <si>
    <t>Contacto USTIC</t>
  </si>
  <si>
    <t>Institución</t>
  </si>
  <si>
    <t>Título Proyecto</t>
  </si>
  <si>
    <t>Responsable Proyecto</t>
  </si>
  <si>
    <t>Responsable Seguridad TIC</t>
  </si>
  <si>
    <t>Proyecto de investigación
(en caso afirmativo, autorización Comité Ética CEIm)</t>
  </si>
  <si>
    <r>
      <t>2</t>
    </r>
    <r>
      <rPr>
        <sz val="7"/>
        <color rgb="FFB43412"/>
        <rFont val="Times New Roman"/>
        <family val="1"/>
      </rPr>
      <t xml:space="preserve">        </t>
    </r>
    <r>
      <rPr>
        <sz val="20"/>
        <color rgb="FFB43412"/>
        <rFont val="Calibri Light"/>
        <family val="2"/>
      </rPr>
      <t>Tratamiento de datos personales (TDP)</t>
    </r>
  </si>
  <si>
    <r>
      <t>2.1</t>
    </r>
    <r>
      <rPr>
        <sz val="7"/>
        <color theme="1"/>
        <rFont val="Times New Roman"/>
        <family val="1"/>
      </rPr>
      <t xml:space="preserve">      </t>
    </r>
    <r>
      <rPr>
        <sz val="16"/>
        <color theme="1"/>
        <rFont val="Calibri Light"/>
        <family val="2"/>
      </rPr>
      <t>Tratamiento de Datos</t>
    </r>
  </si>
  <si>
    <t>Tipología de Datos</t>
  </si>
  <si>
    <t xml:space="preserve">¿Se van a tratar datos personales? (SI/NO)      </t>
  </si>
  <si>
    <t>Descripción detallada del tratamiento de datos, conforme al artículo 28.3 RGPD naturaleza, finalidad, objeto del tratamiento</t>
  </si>
  <si>
    <t>Finalidades</t>
  </si>
  <si>
    <t>Ubicación y entidad encargada de su control</t>
  </si>
  <si>
    <r>
      <t>2.2</t>
    </r>
    <r>
      <rPr>
        <sz val="7"/>
        <color theme="1"/>
        <rFont val="Times New Roman"/>
        <family val="1"/>
      </rPr>
      <t xml:space="preserve">      </t>
    </r>
    <r>
      <rPr>
        <sz val="16"/>
        <color theme="1"/>
        <rFont val="Calibri Light"/>
        <family val="2"/>
      </rPr>
      <t>Tipología de datos</t>
    </r>
  </si>
  <si>
    <t>Finalidades del tratamiento</t>
  </si>
  <si>
    <t>¿Se van a tratar datos personales sensibles -salud, biométricos, genéticos, etc- a gran escala , datos personales para elaboración de perfiles, decisiones automatizadas, observación sistemática, etc? (especificar)</t>
  </si>
  <si>
    <t>¿Se utilizan datos de carácter personal seudonimizados (anonimizados de forma reversible)?</t>
  </si>
  <si>
    <t>¿La legitimación del tratamiento de datos requiere de consentimiento expreso del interesado?</t>
  </si>
  <si>
    <r>
      <t>2.3</t>
    </r>
    <r>
      <rPr>
        <sz val="7"/>
        <color theme="1"/>
        <rFont val="Times New Roman"/>
        <family val="1"/>
      </rPr>
      <t xml:space="preserve">      </t>
    </r>
    <r>
      <rPr>
        <sz val="16"/>
        <color theme="1"/>
        <rFont val="Calibri Light"/>
        <family val="2"/>
      </rPr>
      <t>Tecnologías empleadas para el tratamiento</t>
    </r>
  </si>
  <si>
    <t>Tecnologías empleadas para el tratamiento</t>
  </si>
  <si>
    <t>Detalle</t>
  </si>
  <si>
    <t>¿Se prevé el uso de nuevas tecnologías o un uso innovador de tecnologías consolidadas, que se pueden percibir con elevado riesgo?</t>
  </si>
  <si>
    <t>A modo de ejemplo, inteligencia artificial, machine learning, huella dactilar y reconocimiento facial para aumentar la seguridad del acceso físico a las instalaciones, la combinación de tecnologías ya existentes, …</t>
  </si>
  <si>
    <r>
      <t>2.4</t>
    </r>
    <r>
      <rPr>
        <sz val="7"/>
        <color theme="1"/>
        <rFont val="Times New Roman"/>
        <family val="1"/>
      </rPr>
      <t xml:space="preserve">      </t>
    </r>
    <r>
      <rPr>
        <sz val="16"/>
        <color theme="1"/>
        <rFont val="Calibri Light"/>
        <family val="2"/>
      </rPr>
      <t>Encargados de tratamiento, cesiones de datos y transferencias internacionales de datos</t>
    </r>
  </si>
  <si>
    <t>¿Se ha delegado alguna de las tareas que compone el tratamiento a un proveedor externo a la entidad?
(en caso afirmativo detallar proveedores contratados, junto a las subcontrataciones previstas).
No se considera cesión el acceso a datos cuando es necesario para el contrato de prestación de servicio, y el proveedor es considerado encargado del tratamiento de datos.</t>
  </si>
  <si>
    <r>
      <t xml:space="preserve">Indique, si procede, los </t>
    </r>
    <r>
      <rPr>
        <u/>
        <sz val="8"/>
        <color rgb="FF000000"/>
        <rFont val="Verdana"/>
        <family val="2"/>
      </rPr>
      <t>datos de contacto del DPD</t>
    </r>
    <r>
      <rPr>
        <sz val="8"/>
        <color rgb="FF000000"/>
        <rFont val="Verdana"/>
        <family val="2"/>
      </rPr>
      <t xml:space="preserve"> del proveedor.</t>
    </r>
  </si>
  <si>
    <t>¿Se realizan cesiones de datos a otras entidades, ya sean del mismo grupo o proveedores externos al mismo? 
Se considera cesión de datos cuando el tercero que recibe estos implementa un nuevo tratamiento, decidiendo sobre el objeto y finalidad de este.</t>
  </si>
  <si>
    <r>
      <t xml:space="preserve">Indique, si procede, los </t>
    </r>
    <r>
      <rPr>
        <u/>
        <sz val="8"/>
        <color rgb="FF000000"/>
        <rFont val="Verdana"/>
        <family val="2"/>
      </rPr>
      <t>datos de contacto del DPD</t>
    </r>
    <r>
      <rPr>
        <sz val="8"/>
        <color rgb="FF000000"/>
        <rFont val="Verdana"/>
        <family val="2"/>
      </rPr>
      <t xml:space="preserve"> de las otras entidades.</t>
    </r>
  </si>
  <si>
    <t>¿Se realizan transferencias internacionales de datos a países fuera de la Unión Europea y que no cuenten con medidas de protección de datos de carácter personal similares a las establecidas por la Autoridad de Control? (en caso afirmativo detallar cuáles)</t>
  </si>
  <si>
    <r>
      <t xml:space="preserve">Lista no exhaustiva de países considerados seguros para transferencias de datos: Suiza, Canadá, Argentina, Guernsey, Isla de Man, Jersey, Islas Feroe, Andorra, Israel, Uruguay, Nueva Zelanda, Japón, Reino Unido.
</t>
    </r>
    <r>
      <rPr>
        <sz val="6"/>
        <color theme="1"/>
        <rFont val="Verdana"/>
        <family val="2"/>
      </rPr>
      <t>https://www.aepd.es/es/derechos-y-deberes/cumple-tus-deberes/medidas-de-cumplimiento/transferencias-internacionales</t>
    </r>
  </si>
  <si>
    <r>
      <t>2.5</t>
    </r>
    <r>
      <rPr>
        <sz val="7"/>
        <color theme="1"/>
        <rFont val="Times New Roman"/>
        <family val="1"/>
      </rPr>
      <t xml:space="preserve">      </t>
    </r>
    <r>
      <rPr>
        <sz val="16"/>
        <color theme="1"/>
        <rFont val="Calibri Light"/>
        <family val="2"/>
      </rPr>
      <t>Percepción del riesgo por el responsable del tratamiento y el Delegado de Protección de Datos DPD</t>
    </r>
  </si>
  <si>
    <t>Percepción del riesgo por el responsable del tratamiento y DPD</t>
  </si>
  <si>
    <t>Justificación</t>
  </si>
  <si>
    <t>¿Es este tratamiento similar a otro para el que haya sido necesario realizar un EIPD?</t>
  </si>
  <si>
    <t>En caso afirmativo, se pueden utilizar las conclusiones de la EIPD ya realizada para dicho tratamiento</t>
  </si>
  <si>
    <t>¿Se considera, con independencia de las preguntas indicadas en este formulario, que es recomendable realizar un análisis de los posibles riesgos para los datos de carácter personal a lo largo del ciclo de vida del tratamiento (recogida, almacenamiento/clasificación, uso/tratamiento y destrucción)? (en caso afirmativo, justificar):</t>
  </si>
  <si>
    <t>Resultado del análisis:</t>
  </si>
  <si>
    <r>
      <rPr>
        <sz val="7"/>
        <color rgb="FFB43412"/>
        <rFont val="Times New Roman"/>
        <family val="1"/>
      </rPr>
      <t xml:space="preserve">        </t>
    </r>
    <r>
      <rPr>
        <sz val="20"/>
        <color rgb="FFB43412"/>
        <rFont val="Calibri Light"/>
        <family val="2"/>
      </rPr>
      <t>Legitimación, necesidad y proporcionalidad del tratamiento</t>
    </r>
  </si>
  <si>
    <r>
      <t>2.6</t>
    </r>
    <r>
      <rPr>
        <sz val="7"/>
        <color theme="1"/>
        <rFont val="Times New Roman"/>
        <family val="1"/>
      </rPr>
      <t xml:space="preserve">      </t>
    </r>
    <r>
      <rPr>
        <sz val="16"/>
        <color theme="1"/>
        <rFont val="Calibri Light"/>
        <family val="2"/>
      </rPr>
      <t>Legitimación del tratamiento</t>
    </r>
  </si>
  <si>
    <t>1. Medio en virtud del cual se justifica la licitud del tratamiento. 
El tratamiento podrá justificarse, a título enunciativo, mediante la obtención del consentimiento del interesado, el cumplimiento de un contrato o de una obligación legal y/o la existencia de un interés legítimo del interesado o de la entidad.</t>
  </si>
  <si>
    <r>
      <t>2.7</t>
    </r>
    <r>
      <rPr>
        <sz val="7"/>
        <color theme="1"/>
        <rFont val="Times New Roman"/>
        <family val="1"/>
      </rPr>
      <t xml:space="preserve">      </t>
    </r>
    <r>
      <rPr>
        <sz val="16"/>
        <color theme="1"/>
        <rFont val="Calibri Light"/>
        <family val="2"/>
      </rPr>
      <t>Evaluación de la necesidad y proporcionalidad de las operaciones de tratamiento</t>
    </r>
  </si>
  <si>
    <t>El Artículo 35.7.b del RGPD en relación con el EIPD requiere una evaluación de la necesidad y la proporcionalidad de las operaciones del tratamiento, que según las guías del EDPS se traduce en realizar una ponderación atendiendo a tres criterios:</t>
  </si>
  <si>
    <r>
      <rPr>
        <b/>
        <sz val="8"/>
        <color rgb="FF000000"/>
        <rFont val="Verdana"/>
        <family val="2"/>
      </rPr>
      <t>Juicio de idoneidad</t>
    </r>
    <r>
      <rPr>
        <sz val="8"/>
        <color rgb="FF000000"/>
        <rFont val="Verdana"/>
        <family val="2"/>
      </rPr>
      <t xml:space="preserve">
Evaluar de forma objetiva si la propuesta de tratamiento alcanza la eficacia necesaria para cumplir los fines que persigue. </t>
    </r>
  </si>
  <si>
    <r>
      <rPr>
        <b/>
        <sz val="8"/>
        <color rgb="FF000000"/>
        <rFont val="Verdana"/>
        <family val="2"/>
      </rPr>
      <t>Juicio de necesidad</t>
    </r>
    <r>
      <rPr>
        <sz val="8"/>
        <color rgb="FF000000"/>
        <rFont val="Verdana"/>
        <family val="2"/>
      </rPr>
      <t xml:space="preserve">
Evaluar si las operaciones de tratamiento son indispensables para alcanzar los objetivos y si existen alternativas menos invasivas para lograr los mismos resultados.</t>
    </r>
  </si>
  <si>
    <r>
      <rPr>
        <b/>
        <sz val="8"/>
        <color rgb="FF000000"/>
        <rFont val="Verdana"/>
        <family val="2"/>
      </rPr>
      <t>Juicio de proporcionalidad en sentido estricto</t>
    </r>
    <r>
      <rPr>
        <sz val="8"/>
        <color rgb="FF000000"/>
        <rFont val="Verdana"/>
        <family val="2"/>
      </rPr>
      <t xml:space="preserve">
Evaluar si los beneficios para los interesados y la sociedad, previamente determinados, compensan y justifican el impacto para los derechos y libertades.</t>
    </r>
  </si>
  <si>
    <t>Conclusión:</t>
  </si>
  <si>
    <r>
      <t>3</t>
    </r>
    <r>
      <rPr>
        <sz val="7"/>
        <color rgb="FFB43412"/>
        <rFont val="Times New Roman"/>
        <family val="1"/>
      </rPr>
      <t xml:space="preserve">        </t>
    </r>
    <r>
      <rPr>
        <sz val="20"/>
        <color rgb="FFB43412"/>
        <rFont val="Calibri Light"/>
        <family val="2"/>
      </rPr>
      <t>Ciclo de vida de los datos</t>
    </r>
  </si>
  <si>
    <t xml:space="preserve">La descripción del ciclo de vida de los datos es un análisis complementario al análisis estructurado del tratamiento, que hace referencia, para un conjunto o categoría de datos, a las distintas etapas de su vida, desde su recogida o generación hasta su destrucción. </t>
  </si>
  <si>
    <t xml:space="preserve">Adjuntar diagramas a alto nivel del tratamiento para documentar el ciclo de vida de una categoría de datos (ver ejemplo). </t>
  </si>
  <si>
    <t>3.1        Descripción</t>
  </si>
  <si>
    <t>Adjuntar información adicional como referencia a la fase que interviene, desde su recogida o generación hasta su destrucción/borrado, encargados, terceros, tecnologías o cualquier otra que pudiera ser relevante para la descripción y gestión del riesgo (opcional).</t>
  </si>
  <si>
    <t>ELEMENTOS  \  ETAPAS</t>
  </si>
  <si>
    <t>Recogida/Captura de datos</t>
  </si>
  <si>
    <t>Almacenamiento / Clasificación</t>
  </si>
  <si>
    <t>Uso / Explotación</t>
  </si>
  <si>
    <t>Comunicación/cesión/transferencia a un tercero</t>
  </si>
  <si>
    <t>Bloqueo y/o supresión</t>
  </si>
  <si>
    <t>Actividades del proceso</t>
  </si>
  <si>
    <t>Datos tratados</t>
  </si>
  <si>
    <t>Intervinientes</t>
  </si>
  <si>
    <t>Tecnologías intervinientes en el tratamiento</t>
  </si>
  <si>
    <t>• Recogida/Generación: Proceso de obtención de datos para su tratamiento. La obtención de datos se puede realizar mediante diversas técnicas: formularios web o en papel, la toma de muestras y realización de encuestas, grabaciones de audio y video, información recogida por sensores, etc. También se pueden generar nuevos datos en el tratamiento como en la elaboración de perfiles, la inferencia de nueva información personal o la toma de decisiones automatizadas.</t>
  </si>
  <si>
    <t>• Registro: Consiste en establecer categorías y asignarlas a los datos para su almacenamiento, organización, estructuración, conservación o adaptación en los sistemas o archivos y bases de datos.</t>
  </si>
  <si>
    <t>• Uso: Engloba la operación o conjunto de operaciones realizadas sobre datos personales o conjuntos de datos personales, ya sea mediante procedimientos manuales o automatizados, con relación a su modificación, extracción, consulta o utilización.</t>
  </si>
  <si>
    <t>• Comunicación a un tercero: Comprende el traspaso o comunicación de datos a un tercero (distinto del interesado, responsable o encargado del tratamiento) por transmisión, difusión o cualquier otra forma de habilitación de acceso, cotejo o interconexión. La comunicación puede implicar a su vez una transferencia internacional de datos.</t>
  </si>
  <si>
    <t>• Finalización: Procesos de limitación (incluyendo el bloqueo de datos), supresión o destrucción de datos.</t>
  </si>
  <si>
    <t>3.2        Contexto externo</t>
  </si>
  <si>
    <t>Contexto externo</t>
  </si>
  <si>
    <r>
      <rPr>
        <sz val="7"/>
        <color rgb="FFB43412"/>
        <rFont val="Times New Roman"/>
        <family val="1"/>
      </rPr>
      <t xml:space="preserve">        </t>
    </r>
    <r>
      <rPr>
        <sz val="20"/>
        <color rgb="FFB43412"/>
        <rFont val="Calibri Light"/>
        <family val="2"/>
      </rPr>
      <t>Información y contexto</t>
    </r>
  </si>
  <si>
    <t>3.2        Información y transparencia</t>
  </si>
  <si>
    <t>Productos o servicios generados por procesamiento de los datos</t>
  </si>
  <si>
    <t>Mecanismos para recabar consentimiento</t>
  </si>
  <si>
    <t>Procedimiento para cumplir el deber de información, en caso de que se recojan los datos directamente del interesado</t>
  </si>
  <si>
    <t>Procedimiento para la solicitud de consentimiento, en caso de que se recojan los datos directamente del interesado</t>
  </si>
  <si>
    <t>Procedimiento para el ejercicio de los derechos por parte de los interesados (acceso, rectificación, cancelación/bloqueo, oposición y portabilidad)</t>
  </si>
  <si>
    <t>Principales cesiones de datos:</t>
  </si>
  <si>
    <t>Se considera la identificación de las obligaciones y medidas de seguridad de los encargados de tratamiento en su contrato</t>
  </si>
  <si>
    <t>En caso de existir transferencias internacionales fuera del Espacio Económico Europeo, estas son adecuadamente protegidas</t>
  </si>
  <si>
    <t>3.3        Contexto</t>
  </si>
  <si>
    <t>Características de los locales de tratamiento</t>
  </si>
  <si>
    <t>Identificación de los procesos</t>
  </si>
  <si>
    <t>Relaciones con otros tratamientos</t>
  </si>
  <si>
    <t>Contexto interno</t>
  </si>
  <si>
    <t>Normas y Dictámenes</t>
  </si>
  <si>
    <t>3.4        Beneficios</t>
  </si>
  <si>
    <t>Beneficios para los interesados</t>
  </si>
  <si>
    <t>Beneficios para la organización</t>
  </si>
  <si>
    <t>3.5        Alternativas al tratamiento</t>
  </si>
  <si>
    <t>Alternativas a la propuesta de tratamiento</t>
  </si>
  <si>
    <r>
      <t>4</t>
    </r>
    <r>
      <rPr>
        <sz val="7"/>
        <color rgb="FFB43412"/>
        <rFont val="Times New Roman"/>
        <family val="1"/>
      </rPr>
      <t xml:space="preserve">        </t>
    </r>
    <r>
      <rPr>
        <sz val="20"/>
        <color rgb="FFB43412"/>
        <rFont val="Calibri Light"/>
        <family val="2"/>
      </rPr>
      <t>Datos (información) que trata</t>
    </r>
  </si>
  <si>
    <t>Datos personales</t>
  </si>
  <si>
    <t>Datos no personales</t>
  </si>
  <si>
    <t>Dato</t>
  </si>
  <si>
    <t>Origen del dato</t>
  </si>
  <si>
    <t>Destinatarios previstos</t>
  </si>
  <si>
    <t>Propuesta para categorizar el sistema de información</t>
  </si>
  <si>
    <t>CONFIDENCIALIDAD</t>
  </si>
  <si>
    <t>INTEGRIDAD</t>
  </si>
  <si>
    <t>TRAZABILIDAD</t>
  </si>
  <si>
    <t>AUTENTICIDAD</t>
  </si>
  <si>
    <t>DISPONIBLIDAD</t>
  </si>
  <si>
    <t>(C)</t>
  </si>
  <si>
    <t>(I)</t>
  </si>
  <si>
    <t>(T)</t>
  </si>
  <si>
    <t>(A)</t>
  </si>
  <si>
    <t>(D)</t>
  </si>
  <si>
    <t>Confidencialidad (C)</t>
  </si>
  <si>
    <t>Considera las consecuencias que tendría su revelación a personas no autorizadas o que no necesitan conocer la información.
No aplicable cuando se trata de información de carácter público, accesible por cualquier persona.</t>
  </si>
  <si>
    <t>Considera las consecuencias que tendría su modificación por alguien que no está autorizado a modificar la información.
No aplicable cuando los errores en su contenido carecen de consecuencias o son fácil y rápidamente reparables.</t>
  </si>
  <si>
    <t>Trazabilidad (T)</t>
  </si>
  <si>
    <t>Considera las consecuencias que tendría el no poder comprobar a posteriori quién ha accedido a, o modificado, una cierta información.
No aplicable cuando no se pueden producir errores de importancia, o son fácilmente reparables por otros medios, cuando no se pueden perpetrar delitos relevantes, o su investigación es fácilmente realizable por otros medios.</t>
  </si>
  <si>
    <t>Autenticidad (A)</t>
  </si>
  <si>
    <t>Considera las consecuencias que tendría el hecho de que la información no fuera auténtica.
No aplicable cuando el origen es irrelevante o ampliamente conocido por otros medios o cuando el destinatario es irrelevante, por ejemplo, por tratarse de información de difusión anónima.</t>
  </si>
  <si>
    <t>Disponibilidad (D)</t>
  </si>
  <si>
    <t xml:space="preserve">Considera las consecuencias que tendría que una persona o sistema interconectado autorizado no pudiera usar el servicio cuando lo necesita dentro del periodo de servicio establecido y anunciado por la organización.
No aplicable cuando apenas tenga consecuencias adversas la restauración de los niveles mínimos de servicio en un plazo superior a 5 días (RTO). El nivel requerido se aplicará conforme a los siguientes intervalos para un RTO inferior: 1-5 días, 4h-1 día, &lt; 4h. </t>
  </si>
  <si>
    <r>
      <rPr>
        <b/>
        <sz val="11"/>
        <color theme="1"/>
        <rFont val="Calibri"/>
        <family val="2"/>
        <scheme val="minor"/>
      </rPr>
      <t>Determinación del nivel requerido en una dimensión de seguridad.</t>
    </r>
    <r>
      <rPr>
        <sz val="11"/>
        <color theme="1"/>
        <rFont val="Calibri"/>
        <family val="2"/>
        <scheme val="minor"/>
      </rPr>
      <t xml:space="preserve">
Una información o un servicio pueden verse afectados en una o más de sus dimensiones de seguridad. Cada dimensión de seguridad afectada se adscribirá a uno de los siguientes niveles: BAJO, MEDIO o ALTO. 
Cuando una dimensión no condiciona las medidas de seguridad, en el apartado de valoración se indicará como “No Aplicable” o “N/A”.
</t>
    </r>
  </si>
  <si>
    <r>
      <t xml:space="preserve">a) Nivel </t>
    </r>
    <r>
      <rPr>
        <b/>
        <sz val="11"/>
        <color theme="1"/>
        <rFont val="Calibri"/>
        <family val="2"/>
        <scheme val="minor"/>
      </rPr>
      <t>BAJO</t>
    </r>
    <r>
      <rPr>
        <sz val="11"/>
        <color theme="1"/>
        <rFont val="Calibri"/>
        <family val="2"/>
        <scheme val="minor"/>
      </rPr>
      <t xml:space="preserve">. Se utilizará cuando las consecuencias de un incidente de seguridad que afecte a alguna de las dimensiones de seguridad supongan un perjuicio limitado sobre las funciones de la organización, sobre sus activos o sobre los individuos afectados.
Se entenderá por </t>
    </r>
    <r>
      <rPr>
        <b/>
        <sz val="11"/>
        <color theme="1"/>
        <rFont val="Calibri"/>
        <family val="2"/>
        <scheme val="minor"/>
      </rPr>
      <t>perjuicio limitado</t>
    </r>
    <r>
      <rPr>
        <sz val="11"/>
        <color theme="1"/>
        <rFont val="Calibri"/>
        <family val="2"/>
        <scheme val="minor"/>
      </rPr>
      <t xml:space="preserve">:
1. La reducción de forma apreciable de la capacidad de la organización para atender eficazmente con sus obligaciones corrientes, aunque éstas sigan desempeñándose.
2. El sufrimiento de un daño menor por los activos de la organización.
3. El incumplimiento formal de alguna ley o regulación, que tenga carácter de subsanable.
4. Causar un perjuicio menor a algún individuo, que aun siendo molesto pueda ser fácilmente reparable.
5. Otros de naturaleza análoga.
</t>
    </r>
  </si>
  <si>
    <r>
      <t xml:space="preserve">b) Nivel </t>
    </r>
    <r>
      <rPr>
        <b/>
        <sz val="11"/>
        <color theme="1"/>
        <rFont val="Calibri"/>
        <family val="2"/>
        <scheme val="minor"/>
      </rPr>
      <t>MEDIO</t>
    </r>
    <r>
      <rPr>
        <sz val="11"/>
        <color theme="1"/>
        <rFont val="Calibri"/>
        <family val="2"/>
        <scheme val="minor"/>
      </rPr>
      <t xml:space="preserve">. Se utilizará cuando las consecuencias de un incidente de seguridad que afecte a alguna de las dimensiones de seguridad supongan un perjuicio grave sobre las funciones de la organización, sobre sus activos o sobre los individuos afectados.
Se entenderá por </t>
    </r>
    <r>
      <rPr>
        <b/>
        <sz val="11"/>
        <color theme="1"/>
        <rFont val="Calibri"/>
        <family val="2"/>
        <scheme val="minor"/>
      </rPr>
      <t>perjuicio grave</t>
    </r>
    <r>
      <rPr>
        <sz val="11"/>
        <color theme="1"/>
        <rFont val="Calibri"/>
        <family val="2"/>
        <scheme val="minor"/>
      </rPr>
      <t xml:space="preserve">:
1. La reducción significativa la capacidad de la organización para atender eficazmente a sus obligaciones fundamentales, aunque éstas sigan desempeñándose.
2. El sufrimiento de un daño significativo por los activos de la organización.
3. El incumplimiento material de alguna ley o regulación, o el incumplimiento formal que no tenga carácter de subsanable.
4. Causar un perjuicio significativo a algún individuo, de difícil reparación.
5. Otros de naturaleza análoga.
</t>
    </r>
  </si>
  <si>
    <r>
      <t>c) Nivel</t>
    </r>
    <r>
      <rPr>
        <b/>
        <sz val="11"/>
        <color theme="1"/>
        <rFont val="Calibri"/>
        <family val="2"/>
        <scheme val="minor"/>
      </rPr>
      <t xml:space="preserve"> ALTO</t>
    </r>
    <r>
      <rPr>
        <sz val="11"/>
        <color theme="1"/>
        <rFont val="Calibri"/>
        <family val="2"/>
        <scheme val="minor"/>
      </rPr>
      <t xml:space="preserve">. Se utilizará cuando las consecuencias de un incidente de seguridad que afecte a alguna de las dimensiones de seguridad supongan un perjuicio muy grave sobre las funciones de la organización, sobre sus activos o sobre los individuos afectados.
Se entenderá por </t>
    </r>
    <r>
      <rPr>
        <b/>
        <sz val="11"/>
        <color theme="1"/>
        <rFont val="Calibri"/>
        <family val="2"/>
        <scheme val="minor"/>
      </rPr>
      <t>perjuicio muy grave</t>
    </r>
    <r>
      <rPr>
        <sz val="11"/>
        <color theme="1"/>
        <rFont val="Calibri"/>
        <family val="2"/>
        <scheme val="minor"/>
      </rPr>
      <t xml:space="preserve">:
1. La anulación de la capacidad de la organización para atender a alguna de sus obligaciones fundamentales y que éstas sigan desempeñándose.
2. El sufrimiento de un daño muy grave, e incluso irreparable, por los activos de la organización.
3. El incumplimiento grave de alguna ley o regulación.
4. Causar un perjuicio grave a algún individuo, de difícil o imposible reparación.
5. Otros de naturaleza análoga.
</t>
    </r>
  </si>
  <si>
    <t>Cuando un sistema maneje diferentes informaciones y preste diferentes servicios, el nivel del sistema en cada dimensión será el mayor de los establecidos para cada información y cada servicio.</t>
  </si>
  <si>
    <r>
      <t>6</t>
    </r>
    <r>
      <rPr>
        <sz val="7"/>
        <color rgb="FFB43412"/>
        <rFont val="Times New Roman"/>
        <family val="1"/>
      </rPr>
      <t xml:space="preserve">        </t>
    </r>
    <r>
      <rPr>
        <sz val="20"/>
        <color rgb="FFB43412"/>
        <rFont val="Calibri Light"/>
        <family val="2"/>
      </rPr>
      <t>Esquema físico y lógico del sistema</t>
    </r>
  </si>
  <si>
    <r>
      <t>7</t>
    </r>
    <r>
      <rPr>
        <sz val="7"/>
        <color rgb="FFB43412"/>
        <rFont val="Times New Roman"/>
        <family val="1"/>
      </rPr>
      <t xml:space="preserve">        </t>
    </r>
    <r>
      <rPr>
        <sz val="20"/>
        <color rgb="FFB43412"/>
        <rFont val="Calibri Light"/>
        <family val="2"/>
      </rPr>
      <t>Gestión de Riesgos</t>
    </r>
  </si>
  <si>
    <t>Estado</t>
  </si>
  <si>
    <t>I</t>
  </si>
  <si>
    <t>Implementada</t>
  </si>
  <si>
    <t>P</t>
  </si>
  <si>
    <t>En proceso de implantación</t>
  </si>
  <si>
    <t>NI</t>
  </si>
  <si>
    <t>No implementada</t>
  </si>
  <si>
    <t>Riesgo</t>
  </si>
  <si>
    <t>Probabilidad</t>
  </si>
  <si>
    <t>Impacto</t>
  </si>
  <si>
    <t>Riesgo actual</t>
  </si>
  <si>
    <t>Medida</t>
  </si>
  <si>
    <t>Riesgo residual</t>
  </si>
  <si>
    <t>Responsable</t>
  </si>
  <si>
    <t>Tratamiento del riesgo</t>
  </si>
  <si>
    <t>No facilitar la información en materia de protección de datos o no redactarla de forma accesible y fácil de entender</t>
  </si>
  <si>
    <t>Identificación de la finalidad del tratamiento</t>
  </si>
  <si>
    <t>Cláusulas y locuciones para cumplir con el deber de información</t>
  </si>
  <si>
    <t>Carecer de una base jurídica sobre la que se sustenten los tratamientos realizados sobre los datos</t>
  </si>
  <si>
    <t>Actividades del tratamiento</t>
  </si>
  <si>
    <t>Definición de la base legitimadora para el tratamiento</t>
  </si>
  <si>
    <t>Tratar datos inadecuados y excesivos para la finalidad del tratamiento</t>
  </si>
  <si>
    <t>Identificación de las categorías de los datos asociados a un tratamiento</t>
  </si>
  <si>
    <t>Tratar datos personales con una finalidad distinta para la cual fueron recabados</t>
  </si>
  <si>
    <t>Descripción del ciclo de vida del dato asociado a un tratamiento</t>
  </si>
  <si>
    <t xml:space="preserve">Almacenar los datos por periodos superiores a los necesarios para la finalidad del tratamiento y a la legislación vigente </t>
  </si>
  <si>
    <t>Definición de los plazos de conservación de los datos</t>
  </si>
  <si>
    <t>Borrado o anonimización de datos personales</t>
  </si>
  <si>
    <t>No disponer de una estructura organizativa, procesos y recursos para una adecuada gestión de la privacidad en la organización</t>
  </si>
  <si>
    <t>Política de privacidad</t>
  </si>
  <si>
    <t>Gobierno de la privacidad</t>
  </si>
  <si>
    <t>Realizar transferencias internacionales a países que no ofrezcan un nivel de protección adecuado</t>
  </si>
  <si>
    <t>Transferencias a terceros países y organizaciones internacionales</t>
  </si>
  <si>
    <t>Realización de transferencias amparándose en garantías adecuadas</t>
  </si>
  <si>
    <t>Realización de transferencias amparándose en alguna de las excepciones</t>
  </si>
  <si>
    <t>No tramitar o dificultar el ejercicio de los derechos de los interesados</t>
  </si>
  <si>
    <t>Derechos del interesado</t>
  </si>
  <si>
    <t>Resolución indebida del ejercicio de derechos de los interesados en tiempo, formato y forma</t>
  </si>
  <si>
    <t>Carecer de mecanismos de supervisión y control sobre las medidas que regulan la relación con un encargado el tratamiento</t>
  </si>
  <si>
    <t>Gestión de terceros</t>
  </si>
  <si>
    <t>Seguridad ligada a los recursos humanos</t>
  </si>
  <si>
    <t>Revisiones de la seguridad de la información</t>
  </si>
  <si>
    <t>No registrar la creación, modificación o cancelación de las actividades de tratamiento efectuadas bajo su responsabilidad</t>
  </si>
  <si>
    <t>Seleccionar o mantener una relación con un encargado de tratamiento sin disponer de las garantías adecuadas</t>
  </si>
  <si>
    <t>Seguridad de la información en las relaciones con suministradores</t>
  </si>
  <si>
    <t>Cumplimiento de los requisitos legales y contractuales</t>
  </si>
  <si>
    <t>No disponer de una estructura organizativa, procesos y recursos para una adecuada gestión de la seguridad en la organización</t>
  </si>
  <si>
    <t>Directrices de la Dirección en seguridad de la información</t>
  </si>
  <si>
    <t>Organización interna de la seguridad de la información</t>
  </si>
  <si>
    <t>Fallas de seguridad en desarrollos de una nueva aplicación o de nuevas funcionalidades y/o parches de una aplicación ya existente</t>
  </si>
  <si>
    <t>Gestión de cambios y configuración</t>
  </si>
  <si>
    <t>Seguridad en los procesos de desarrollo y soporte</t>
  </si>
  <si>
    <t>Errores humanos en tareas de mantenimiento</t>
  </si>
  <si>
    <t>Gestión de activos</t>
  </si>
  <si>
    <t>Mantenimiento de los equipos</t>
  </si>
  <si>
    <t>Error en la configuración de un sistema, aplicación,  estación de trabajo, impresora o componente de red</t>
  </si>
  <si>
    <t>Imposibilidad de atribuir a usuarios identificados todas las acciones que se llevan a cabo en un sistema de información</t>
  </si>
  <si>
    <t>Control de accesos</t>
  </si>
  <si>
    <t>Registro de actividad y supervisión</t>
  </si>
  <si>
    <t>Software malicioso (virus, troyanos, secuestradores de información)</t>
  </si>
  <si>
    <t/>
  </si>
  <si>
    <t>Protección contra código malicioso</t>
  </si>
  <si>
    <t>Control del software en explotación</t>
  </si>
  <si>
    <t>Fugas de información</t>
  </si>
  <si>
    <t>Clasificación de la información</t>
  </si>
  <si>
    <t>Gestión de incidentes en la seguridad de la información</t>
  </si>
  <si>
    <t>Intercambio de información con partes externas</t>
  </si>
  <si>
    <t>Seguridad de los equipos</t>
  </si>
  <si>
    <t>Cifrado</t>
  </si>
  <si>
    <t>Formación y capacitación en materia de protección de datos</t>
  </si>
  <si>
    <t>Violaciones de la confidencialidad de los datos personales por parte de los empleados o personal externo de la organización</t>
  </si>
  <si>
    <t>Manipulación o modificación no autorizada de la información</t>
  </si>
  <si>
    <t>Existencia de errores técnicos o fallos que ocasionen una indisponibilidad de los sistemas de información</t>
  </si>
  <si>
    <t>Copias de seguridad de la información</t>
  </si>
  <si>
    <t>Incapacidad para asegurar la disponibilidad de la información</t>
  </si>
  <si>
    <t>Aspectos de seguridad de la información en la gestión de la continuidad del negocio</t>
  </si>
  <si>
    <t>Robo o extravío de equipos, soportes o dispositivos con datos personales</t>
  </si>
  <si>
    <t>Dispositivos para movilidad y teletrabajo</t>
  </si>
  <si>
    <t>Seguridad física y ambiental</t>
  </si>
  <si>
    <t>Manejo de los soportes</t>
  </si>
  <si>
    <t>Catástrofes naturales que afectan a las infraestructuras (inundaciones, huracanes, terremotos, etc.)</t>
  </si>
  <si>
    <t>Deficiencias en los protocolos de almacenamiento de los datos personales en formato físico</t>
  </si>
  <si>
    <t>Medidas de control de acceso físico (tornos de acceso, arcos de seguridad, tarjetas de acceso, etc.) insuficientes o inexistentes</t>
  </si>
  <si>
    <t>Otros</t>
  </si>
  <si>
    <t>Otras medidas</t>
  </si>
  <si>
    <t>Fecha</t>
  </si>
  <si>
    <t>Referencia</t>
  </si>
  <si>
    <t>Acción</t>
  </si>
  <si>
    <t>2FA para accesos de profesionales y cifrado</t>
  </si>
  <si>
    <t>La determinación del nivel de seguridad (en cada dimensión) se obtendrá en base a la evaluación del impacto que tuviera para la entidad la materialización de los riesgos siguientes:
•	Disposición legal: existencia de una disposición legal o administrativa que condicione el nivel de la dimensión.
•	Perjuicio directo: existencia de un perjuicio directo para el ciudadano.
•	Incumplimiento de una norma: implica el incumplimiento de una norma (legal, regulatoria, contractual o interna).
•	Pérdidas económicas: implica pérdidas económicas para la entidad.
•	Reputación: implica daño reputacional para la entidad.
•	Protestas: previsión de que pueda desembocar en protestas.
•	Delitos: facilitaría la comisión de delitos o dificultaría su investigación.</t>
  </si>
  <si>
    <r>
      <rPr>
        <b/>
        <sz val="10.5"/>
        <color theme="1"/>
        <rFont val="Calibri"/>
        <family val="2"/>
        <scheme val="minor"/>
      </rPr>
      <t xml:space="preserve">Guía CCN-STIC 803 ENS. Valoración de los sistemas.
</t>
    </r>
    <r>
      <rPr>
        <sz val="10.5"/>
        <color theme="1"/>
        <rFont val="Calibri"/>
        <family val="2"/>
        <scheme val="minor"/>
      </rPr>
      <t>A fin de poder determinar el impacto que tendría sobre la organización un incidente que afectara a la seguridad de la información o de los servicios, y de poder establecer la categoría del sistema, se tendrán en cuenta las siguientes dimensiones de la seguridad: confidencialidad, integridad, trazabilidad, autenticidad para los activos de información y disponibilidad para los activos de servicio (seleccionando un nivel BAJO, MEDIO o ALTO), atendiendo, conforme al artículo 40 del Real Decreto 311/2022 ENS, a su repercusión en la capacidad de la organización para el logro de sus objetivos, la protección de sus activos, el cumplimiento de sus obligaciones de servicio, el respeto de la legalidad y los derechos de los ciudadanos.</t>
    </r>
  </si>
  <si>
    <r>
      <t>5</t>
    </r>
    <r>
      <rPr>
        <sz val="7"/>
        <color rgb="FFB43412"/>
        <rFont val="Times New Roman"/>
        <family val="1"/>
      </rPr>
      <t xml:space="preserve">        </t>
    </r>
    <r>
      <rPr>
        <sz val="20"/>
        <color rgb="FFB43412"/>
        <rFont val="Calibri Light"/>
        <family val="2"/>
      </rPr>
      <t>Categorización preliminar del sistema</t>
    </r>
  </si>
  <si>
    <r>
      <t xml:space="preserve"> </t>
    </r>
    <r>
      <rPr>
        <sz val="7"/>
        <color rgb="FFB43412"/>
        <rFont val="Times New Roman"/>
        <family val="1"/>
      </rPr>
      <t xml:space="preserve">        </t>
    </r>
    <r>
      <rPr>
        <sz val="20"/>
        <color rgb="FFB43412"/>
        <rFont val="Calibri Light"/>
        <family val="2"/>
      </rPr>
      <t>Declaración de aplicabilidad preliminar</t>
    </r>
  </si>
  <si>
    <t>Nº total de medidas</t>
  </si>
  <si>
    <t>Integridad (I)</t>
  </si>
  <si>
    <t>&lt;Descripción de la acción&gt;</t>
  </si>
  <si>
    <t>&lt;Indicar riesgo de la hoja "Riesgos" y crear link en la columna "Tratamiento del riesgo" a esta acción&gt;</t>
  </si>
  <si>
    <t>Unidad de Seguridad TIC</t>
  </si>
  <si>
    <t>Incorporar requisitos de seguridad y funcionamiento del sistema. En el caso de producto sanitario (medical device) presentar declaración MDS2 o similar. 
Adjuntar diagramas a alto nivel de la arquitectura lógica y física/virtual del sistema, de sus componentes principales y de las relaciones entre las distintas capas (web, aplicación, base de datos),  interoperabilidad y relaciones con otras aplicaciones.
Indicar información entre otros relativa a:</t>
  </si>
  <si>
    <t>•	Control de acceso del profesional / usuario al sistema (corporativo DMSAS).
•	Registro de auditoria (logs) relacionado con el tratamiento de los datos.
•	Conexión a la red, comunicaciones y puertos utilizados.
•	Securización de las instalaciones donde se llevará a cabo el tratamiento de los datos (local, nube).
•	Integración del sistema de gestión de incidentes del proveedor con el corporativo. 
•	Mantenimiento del sistema. Soporte remoto (VPN corporativa).
•	Otras especificaciones del sistema.</t>
  </si>
  <si>
    <t>Marco de gobernanza</t>
  </si>
  <si>
    <t>Asesoría en protección de datos</t>
  </si>
  <si>
    <t>Políticas en los procedimientos</t>
  </si>
  <si>
    <t>Atención a los interesados</t>
  </si>
  <si>
    <t>Seguridad</t>
  </si>
  <si>
    <t>Garantías jurídicas</t>
  </si>
  <si>
    <t>Formación del personal</t>
  </si>
  <si>
    <t>Relación responsable-encargado</t>
  </si>
  <si>
    <t>Comunicaciones de datos</t>
  </si>
  <si>
    <t>Política de gestión documental</t>
  </si>
  <si>
    <t>Gestión del riesgo</t>
  </si>
  <si>
    <t>Seguimiento y verificación medidas gobernanza</t>
  </si>
  <si>
    <t>Procesos</t>
  </si>
  <si>
    <t>Procedimientos de archivo</t>
  </si>
  <si>
    <t>Existe un mandato y compromiso concreto de la dirección de la organización con relación a la gestión del riesgo para los derechos y libertades de los interesados.</t>
  </si>
  <si>
    <t>Está integrada la gestión del riesgo para los derechos y libertades de los interesados en los procesos de gestión de la organización.</t>
  </si>
  <si>
    <t>Existe una referencia explícita a la política de gestión del riesgo para los derechos y libertades en el marco de gestión del riesgo de la organización.</t>
  </si>
  <si>
    <t>Están diferenciadas las medidas que implementan las políticas de gestión de riesgos para los derechos y libertades de las políticas de gestión del riesgo de cumplimiento, legal o del riesgo de responsabilidad civil y penal.</t>
  </si>
  <si>
    <t>Están definidos los roles y asignación de responsabilidades y recursos necesarios para garantizar la protección de datos en la organización.</t>
  </si>
  <si>
    <t>Existen los recursos necesarios para garantizar la protección de datos en la organización.</t>
  </si>
  <si>
    <t>Está procedimentado el ciclo de mejora continua que permita garantizar la efectividad y adecuación de las políticas de protección de datos a la naturaleza, el contexto, el alcance y los objetivos de los distintos tratamientos a lo largo de su ciclo de vida.</t>
  </si>
  <si>
    <t>Existen indicadores tangibles sobre la implementación efectiva de las políticas de protección de datos.</t>
  </si>
  <si>
    <t>Se ha realizado el nombramiento del DPD o la definición del órgano colegiado que ejercerá las funciones del DPD en la organización (artículos 37,38 y 39 RGPD) aun no siendo obligatorio.</t>
  </si>
  <si>
    <t>Está establecida la implicación del DPD en los procedimientos de decisión y definición de los tratamientos.</t>
  </si>
  <si>
    <t>Están definidos los canales internos para la comunicación con el DPD, la asesoría en protección de datos y/o los responsables de la gestión de los riesgos para los derechos y libertades.</t>
  </si>
  <si>
    <t>Se han implementado acciones para que los integrantes de la organización conozcan el rol del DPD, la asesoría en protección de datos y/o el responsable de la gestión de los riesgos para los derechos y libertades sus funciones y los canales para comunicarse con él.</t>
  </si>
  <si>
    <t>Las obligaciones de asesoría y supervisión (art. 39.1.a y b) del DPD o de la asesoría en protección de datos se extienden al desarrollo, mantenimiento y supervisión de las políticas de protección de datos.</t>
  </si>
  <si>
    <t>Están incluidos, en los procedimientos de concepción, diseño e implementación de nuevos tratamientos, estrategias de responsabilidad activa para la protección de datos: la gestión del riesgo para los derechos y libertades, la protección de datos desde el diseño, la protección de datos por defecto, la transparencia del tratamiento y la seguridad desde el diseño y por defecto.</t>
  </si>
  <si>
    <t>Están incluidos en los procedimientos de adquisición de productos, sistemas o servicios que van a implementar operaciones dentro de la actividad de tratamiento el requerir información y garantías para asegurar y poder demostrar que dicho tratamiento cumple con el RGPD.</t>
  </si>
  <si>
    <t>Están designados los puntos de contacto dentro de la organización para cada tratamiento de datos personales.</t>
  </si>
  <si>
    <t>Los buzones de denuncia implementan la gestión de abusos en temas de protección de datos.</t>
  </si>
  <si>
    <t>La protección de datos está integrada en los procedimientos de trabajo en local, remoto y teletrabajo.</t>
  </si>
  <si>
    <t>Existe una política BYOD en la que se integran los requisitos de protección de datos.</t>
  </si>
  <si>
    <t>En la política de gestión del tratamiento se establecen las condiciones para la verificación y tratamiento de la gestión del riesgo para los derechos y libertades de las personas.</t>
  </si>
  <si>
    <t>En la política de gestión del tratamiento se establecen cláusulas de caducidad en las condiciones del tratamiento.</t>
  </si>
  <si>
    <t>En la medida que puedan resultar en una disminución del riesgo, ofrecer procedimientos para la atención de derechos que vayan más allá de los mínimos establecidos en el Capítulo III del RGPD.</t>
  </si>
  <si>
    <t>En la medida que puedan resultar en una disminución del riesgo, disponer de políticas de transparencia que vayan más allá de los mínimos establecidos en el Capítulo III del RGPD102.</t>
  </si>
  <si>
    <t>Disponer de canales de comunicación con los interesados con relación a la protección de su privacidad.</t>
  </si>
  <si>
    <t>Existen procedimientos de consulta a los interesados con relación a la protección de sus derechos.</t>
  </si>
  <si>
    <t>Una referencia a la gestión del riesgo para los derechos y libertades en la política de la seguridad aplicable a los tratamientos de datos personales, así como en la política general de seguridad que fuera aplicable a la organización.</t>
  </si>
  <si>
    <t>Una integración de la protección de los derechos y libertades en el sistema de gestión de seguridad de la información (SGSI).</t>
  </si>
  <si>
    <t>Una correcta diferenciación de roles entre el DPD y los responsables TIC o de seguridad de la información.</t>
  </si>
  <si>
    <t>Una implementación de la necesaria coordinación entre el DPD y el responsable de seguridad de la organización, del sistema de información y otros en función de la entidad.</t>
  </si>
  <si>
    <t>Una clara definición del alcance de la participación del DPD en los comités de seguridad.</t>
  </si>
  <si>
    <t>Están establecidos compromisos de confidencialidad para aquellos que tengan acceso a datos de carácter personal.</t>
  </si>
  <si>
    <t>Establecimiento de garantías a los encargados que vayan más allá de lo establecido en el artículo 28 del RGPD.</t>
  </si>
  <si>
    <t>Están establecidos compromisos para no llevar a cabo esfuerzos que pudieran dar lugar a la reidentificación de las personas en conjuntos de datos disociados.</t>
  </si>
  <si>
    <t>Están habilitados instrumentos con validez jurídica que protejan los derechos y libertades de los interesados en caso de materialización de riesgos específicos.</t>
  </si>
  <si>
    <t>Están habilitados instrumentos con validez jurídica que compensen equilibradamente a los interesados (no al responsable) de los daños a sus derechos y libertades en caso de materialización de riesgos específicos.</t>
  </si>
  <si>
    <t>Están establecidas medidas de concienciación y formación del personal implicado en la definición o concepción de nuevos tratamientos.</t>
  </si>
  <si>
    <t>Establecimiento de medidas de concienciación y formación del personal implicado en las operaciones de tratamiento de datos personales.</t>
  </si>
  <si>
    <t>En las guías orientadas a trabajadores, según sus roles específicos, está incluida información con relación a las obligaciones relativas a la protección de datos.</t>
  </si>
  <si>
    <t>En las guías orientadas a trabajadores, según sus roles específicos, está incluida información con relación a cómo actuar ante reclamaciones de derechos.</t>
  </si>
  <si>
    <t>En las guías orientadas a trabajadores, según sus roles específicos, está incluida información con relación a cómo actuar ante una brecha de datos personales.</t>
  </si>
  <si>
    <t>En las guías orientadas a trabajadores, según sus roles específicos, está incluida información con relación a sus derechos y canales de denuncia relativos a la protección de datos.</t>
  </si>
  <si>
    <t>Está incluida en los modelos de contratos la referencia a las cláusulas contractuales aplicables en las relaciones responsable-encargado.</t>
  </si>
  <si>
    <t>En los procedimientos de contratación de encargados están incluidas las obligaciones del artículo 28 del RGPD.</t>
  </si>
  <si>
    <t>En los procedimientos de contratación de encargados están detallados procedimientos de evaluación del encargado que garantizarán que se elegirá únicamente un encargado que ofrezca garantías suficientes para aplicar medidas técnicas y organizativas apropiadas en función del riesgo del tratamiento.</t>
  </si>
  <si>
    <t>Las cláusulas contractuales se extenderán más allá de los requisitos establecidos en el artículo 28 del RGPD para la adecuada gestión del riesgo del tratamiento.</t>
  </si>
  <si>
    <t>Las cláusulas contractuales incluyen elementos que pueden ayudar al encargado a comprender los riesgos para los derechos y libertades de los datos derivados del tratamiento.</t>
  </si>
  <si>
    <t>Las cláusulas contractuales contemplan las medidas de seguridad aplicables al tratamiento.</t>
  </si>
  <si>
    <t>Las cláusulas contractuales contemplan la obligación del encargado de obtener la aprobación del responsable con anterioridad a realizar cualquier cambio sobre las medidas de seguridad.</t>
  </si>
  <si>
    <t>Las cláusulas contractuales contemplan la obligación del responsable de revisar dichas medidas periódicamente en función del riesgo.</t>
  </si>
  <si>
    <t>Están incluidos en los procedimientos de contratación diligencias adicionales para garantizar el cumplimiento de la normativa de datos personales.</t>
  </si>
  <si>
    <t>El responsable realiza auditorías propias sobre los encargados con relación al tratamiento.</t>
  </si>
  <si>
    <t>Terceros independientes auditan o certifican al encargado con relación al tratamiento.</t>
  </si>
  <si>
    <t>Existen mecanismos para tener trazabilidad de las comunicaciones de datos personales realizadas por el responsable y encargado a encargados, subencargados y terceros.</t>
  </si>
  <si>
    <t>Está procedimentado la definición de mecanismos, garantías y límites aplicables a las transferencias internacionales de datos para cada tratamiento.</t>
  </si>
  <si>
    <t>Está procedimentado la referencia a las normas corporativas vinculantes que se aplicasen a la organización, con el detalle de aquellos ámbitos y tratamientos específicos aplicables, así como sus límites.</t>
  </si>
  <si>
    <t>Existe una definición de documentos que permiten al responsable demostrar el cumplimiento.</t>
  </si>
  <si>
    <t>Está incluida la gestión del riesgo para los derechos y libertades.</t>
  </si>
  <si>
    <t>Existe trazabilidad y control de versiones de la documentación de gestión del riesgo para los derechos y libertades que se vaya generando.</t>
  </si>
  <si>
    <t>Realizar una EIPD aun no siendo esta obligatoria.</t>
  </si>
  <si>
    <t>Existen procedimientos internos que hacen necesaria la EIPD con independencia de que exista o no obligación legal de llevarla a cabo.</t>
  </si>
  <si>
    <t>Están implementados planes de auditorías internas o externas que evalúen el cumplimento de las políticas de protección de datos.</t>
  </si>
  <si>
    <t>Están establecidas políticas de certificación en protección de datos.</t>
  </si>
  <si>
    <t>Están identificados, en su caso, los mecanismos de adhesión a códigos de conducta.</t>
  </si>
  <si>
    <t>Están implantados mecanismos, normas y procedimientos, para detectar cambios en la naturaleza, ámbito, contexto o fines del tratamiento.</t>
  </si>
  <si>
    <t>Están implementados mecanismos de decisión para que, en función de los cambios anteriores o incidencias detectadas, se realice un nuevo ciclo de revisión del riesgo.</t>
  </si>
  <si>
    <t>Proporcionar información extendida del tratamiento.Iconos de privacidad. Alertas de tratamiento. Publicar información sobre el rendimiento del tratamiento.</t>
  </si>
  <si>
    <t>Proporcionar información extendida del tratamiento.Publicar detalles sobre las limitaciones y consecuencias del tratamiento. Publicar información relativa a los análisis de riesgos.</t>
  </si>
  <si>
    <t>Proporcionar a los sujetos de datos un control extendido sobre sus datos personales.PIMS (personal information management systems) Paneles de preferencias de privacidad Transmisión activa de presencia Selección de credenciales</t>
  </si>
  <si>
    <t>Aplicación de las políticas de protección de datos de la entidad al tratamiento.Aplicar políticas de protección de datos al ciclo de vida del tratamiento.</t>
  </si>
  <si>
    <t>Poder demostrar que los tratamientos se han desarrollado de acuerdo con las políticas de la entidad.Auditoría del tratamiento Registro y control documental del tratamiento.</t>
  </si>
  <si>
    <t>Establecer en la política de protección de datos los procedimientos de archivo con relación a los fines iniciales para cada. tratamiento.</t>
  </si>
  <si>
    <t>Establecer en la política de protección de datos criterios de archivo para cada tratamiento.</t>
  </si>
  <si>
    <r>
      <t>7</t>
    </r>
    <r>
      <rPr>
        <sz val="7"/>
        <color rgb="FFB43412"/>
        <rFont val="Times New Roman"/>
        <family val="1"/>
      </rPr>
      <t xml:space="preserve">        </t>
    </r>
    <r>
      <rPr>
        <sz val="20"/>
        <color rgb="FFB43412"/>
        <rFont val="Calibri Light"/>
        <family val="2"/>
      </rPr>
      <t>AEPD Medidas de mitigación organizativas, de gobernanza y políticas de protección de datos</t>
    </r>
  </si>
  <si>
    <t>Marco Organizativo ENS org.1</t>
  </si>
  <si>
    <t>Marco Organizativo ENS org.2</t>
  </si>
  <si>
    <t>Marco Organizativo ENS org.3</t>
  </si>
  <si>
    <t>Marco Organizativo ENS org.4</t>
  </si>
  <si>
    <t>Marco operacional ENS op.pl.1</t>
  </si>
  <si>
    <t>Marco operacional ENS op.pl.2</t>
  </si>
  <si>
    <t>Marco operacional ENS op.pl.3</t>
  </si>
  <si>
    <t>Marco operacional ENS op.pl.4</t>
  </si>
  <si>
    <t>Marco operacional ENS op.pl.5</t>
  </si>
  <si>
    <t>Marco operacional ENS op.acc.1</t>
  </si>
  <si>
    <t>Marco operacional ENS op.acc.2</t>
  </si>
  <si>
    <t>Marco operacional ENS op.acc.3</t>
  </si>
  <si>
    <t>Marco operacional ENS op.acc.4</t>
  </si>
  <si>
    <t>Marco operacional ENS op.acc.5</t>
  </si>
  <si>
    <t>Marco operacional ENS op.acc.6</t>
  </si>
  <si>
    <t>Marco operacional ENS op.exp.1</t>
  </si>
  <si>
    <t>Marco operacional ENS op.exp.2</t>
  </si>
  <si>
    <t>Marco operacional ENS op.exp.3</t>
  </si>
  <si>
    <t>Marco operacional ENS op.exp.4</t>
  </si>
  <si>
    <t>Marco operacional ENS op.exp.5</t>
  </si>
  <si>
    <t>Marco operacional ENS op.exp.6</t>
  </si>
  <si>
    <t>Marco operacional ENS op.exp.7</t>
  </si>
  <si>
    <t>Marco operacional ENS op.exp.8</t>
  </si>
  <si>
    <t>Marco operacional ENS op.exp.9</t>
  </si>
  <si>
    <t>Marco operacional ENS op.exp.10</t>
  </si>
  <si>
    <t>Marco operacional ENS op.ext.1</t>
  </si>
  <si>
    <t>Marco operacional ENS op.ext.2</t>
  </si>
  <si>
    <t>Marco operacional ENS op.ext.3</t>
  </si>
  <si>
    <t>Marco operacional ENS op.ext.4</t>
  </si>
  <si>
    <t>Marco operacional ENS op.nub.1</t>
  </si>
  <si>
    <t>Marco operacional ENS op.cont.1</t>
  </si>
  <si>
    <t>Marco operacional ENS op.cont.2</t>
  </si>
  <si>
    <t>Marco operacional ENS op.cont.3</t>
  </si>
  <si>
    <t>Marco operacional ENS op.cont.4</t>
  </si>
  <si>
    <t>Marco operacional ENS op.mon.1</t>
  </si>
  <si>
    <t>Marco operacional ENS op.mon.2</t>
  </si>
  <si>
    <t>Marco operacional ENS op.mon.3</t>
  </si>
  <si>
    <t>Medidas de protección ENS mp.if.1</t>
  </si>
  <si>
    <t>Medidas de protección ENS mp.if.2</t>
  </si>
  <si>
    <t>Medidas de protección ENS mp.if.3</t>
  </si>
  <si>
    <t>Medidas de protección ENS mp.if.4</t>
  </si>
  <si>
    <t>Medidas de protección ENS mp.if.5</t>
  </si>
  <si>
    <t>Medidas de protección ENS mp.if.6</t>
  </si>
  <si>
    <t>Medidas de protección ENS mp.if.7</t>
  </si>
  <si>
    <t>Medidas de protección ENS mp.per.1</t>
  </si>
  <si>
    <t>Medidas de protección ENS mp.per.2</t>
  </si>
  <si>
    <t>Medidas de protección ENS mp.per.3</t>
  </si>
  <si>
    <t>Medidas de protección ENS mp.per.4</t>
  </si>
  <si>
    <t>Medidas de protección ENS mp.eq.1</t>
  </si>
  <si>
    <t>Medidas de protección ENS mp.eq.2</t>
  </si>
  <si>
    <t>Medidas de protección ENS mp.eq.3</t>
  </si>
  <si>
    <t>Medidas de protección ENS mp.eq.4</t>
  </si>
  <si>
    <t>Medidas de protección ENS mp.com.1</t>
  </si>
  <si>
    <t>Medidas de protección ENS mp.com.2</t>
  </si>
  <si>
    <t>Medidas de protección ENS mp.com.3</t>
  </si>
  <si>
    <t>Medidas de protección ENS mp.com.4</t>
  </si>
  <si>
    <t>Medidas de protección ENS mp.si.1</t>
  </si>
  <si>
    <t>Medidas de protección ENS mp.si.2</t>
  </si>
  <si>
    <t>Medidas de protección ENS mp.si.3</t>
  </si>
  <si>
    <t>Medidas de protección ENS mp.si.4</t>
  </si>
  <si>
    <t>Medidas de protección ENS mp.si.5</t>
  </si>
  <si>
    <t>Medidas de protección ENS mp.sw.1</t>
  </si>
  <si>
    <t>Medidas de protección ENS mp.sw.2</t>
  </si>
  <si>
    <t>Medidas de protección ENS mp.info.1</t>
  </si>
  <si>
    <t>Medidas de protección ENS mp.info.2</t>
  </si>
  <si>
    <t>Medidas de protección ENS mp.info.3</t>
  </si>
  <si>
    <t>Medidas de protección ENS mp.info.4</t>
  </si>
  <si>
    <t>Medidas de protección ENS mp.info.5</t>
  </si>
  <si>
    <t>Medidas de protección ENS mp.info.6</t>
  </si>
  <si>
    <t>Medidas de protección ENS mp.s.1</t>
  </si>
  <si>
    <t>Medidas de protección ENS mp.s.2</t>
  </si>
  <si>
    <t>Medidas de protección ENS mp.s.3</t>
  </si>
  <si>
    <t>Medidas de protección ENS mp.s.4</t>
  </si>
  <si>
    <t xml:space="preserve">Gestión de brechas de datos personales </t>
  </si>
  <si>
    <t xml:space="preserve">Resiliencia </t>
  </si>
  <si>
    <t xml:space="preserve">Procedimientos de gestión de brechas e incidentes </t>
  </si>
  <si>
    <t>Política de seguridad</t>
  </si>
  <si>
    <t>Normativa de seguridad</t>
  </si>
  <si>
    <t>Procedimientos de seguridad</t>
  </si>
  <si>
    <t>Proceso de autorización</t>
  </si>
  <si>
    <t>Planificación: Análisis de riesgos</t>
  </si>
  <si>
    <t>Planificación: Arquitectura de Seguridad</t>
  </si>
  <si>
    <t>Planificación: Adquisición de nuevos componentes</t>
  </si>
  <si>
    <t>Planificación: Dimensionamiento/gestión de la capacidad</t>
  </si>
  <si>
    <t>Planificación: Componentes certificados</t>
  </si>
  <si>
    <t>Control de acceso: Identificación</t>
  </si>
  <si>
    <t>Control de acceso: Requisitos de acceso</t>
  </si>
  <si>
    <t>Control de acceso: Segregación de funciones y tareas</t>
  </si>
  <si>
    <t>Control de acceso: Proceso de gestión de derechos de acceso</t>
  </si>
  <si>
    <t>Control de acceso: Mecanismo de autenticación (usuarios externos)</t>
  </si>
  <si>
    <t>Control de acceso: Mecanismo de autenticación (usuarios de la organización)</t>
  </si>
  <si>
    <t>Explotación: Inventario de activos</t>
  </si>
  <si>
    <t>Explotación: Configuración de seguridad</t>
  </si>
  <si>
    <t>Explotación: Gestión de la configuración de seguridad</t>
  </si>
  <si>
    <t>Explotación: Mantenimiento y actualizaciones de seguridad</t>
  </si>
  <si>
    <t>Explotación: Gestión de cambios</t>
  </si>
  <si>
    <t>Explotación: Protección frente a código dañino</t>
  </si>
  <si>
    <t>Explotación: Gestión de incidentes</t>
  </si>
  <si>
    <t>Explotación: Registro de la actividad</t>
  </si>
  <si>
    <t>Explotación: Registro de la gestión de incidentes</t>
  </si>
  <si>
    <t>Explotación: Protección de claves criptográficas</t>
  </si>
  <si>
    <t>Recursos externos: Contratación y acuerdos de nivel de servicio</t>
  </si>
  <si>
    <t>Recursos externos: Gestión diaria</t>
  </si>
  <si>
    <t>Recursos externos: Protección de la cadena de suministro</t>
  </si>
  <si>
    <t>Recursos externos: Interconexión de sistemas</t>
  </si>
  <si>
    <t>Servicios en la nube: Protección de servicios en la nube</t>
  </si>
  <si>
    <t>Continuidad del servicio: Análisis de impacto</t>
  </si>
  <si>
    <t>Continuidad del servicio: Plan de continuidad</t>
  </si>
  <si>
    <t>Continuidad del servicio: Pruebas periódicas</t>
  </si>
  <si>
    <t>Continuidad del servicio: Medios alternativos</t>
  </si>
  <si>
    <t>Monitorización del sistema: Detección de intrusión</t>
  </si>
  <si>
    <t>Monitorización del sistema: Sistema de métricas</t>
  </si>
  <si>
    <t>Monitorización del sistema: Vigilancia</t>
  </si>
  <si>
    <t>Protección de las instalaciones e infraestructuras: Áreas separadas y con control de acceso</t>
  </si>
  <si>
    <t>Protección de las instalaciones e infraestructuras: Identificación de las personas</t>
  </si>
  <si>
    <t>Protección de las instalaciones e infraestructuras: Acondicionamiento de los locales</t>
  </si>
  <si>
    <t>Protección de las instalaciones e infraestructuras: Energía eléctrica</t>
  </si>
  <si>
    <t>Protección de las instalaciones e infraestructuras: Protección frente a incendios</t>
  </si>
  <si>
    <t>Protección de las instalaciones e infraestructuras: Protección frente a inundaciones</t>
  </si>
  <si>
    <t>Protección de las instalaciones e infraestructuras: Registro de entrada y salida de equipamiento</t>
  </si>
  <si>
    <t>Gestión del personal: Caracterización del puesto de trabajo</t>
  </si>
  <si>
    <t>Gestión del personal: Deberes y obligaciones</t>
  </si>
  <si>
    <t>Gestión del personal: Concienciación</t>
  </si>
  <si>
    <t>Gestión del personal: Formación</t>
  </si>
  <si>
    <t>Protección de los equipos: Puesto de trabajo despejado</t>
  </si>
  <si>
    <t>Protección de los equipos: Bloqueo de puesto de trabajo</t>
  </si>
  <si>
    <t>Protección de los equipos: Protección de dispositivos portátiles</t>
  </si>
  <si>
    <t>Protección de los equipos: Otros dispositivos conectados a la red</t>
  </si>
  <si>
    <t>Protección de las comunicaciones: Perímetro seguro</t>
  </si>
  <si>
    <t>Protección de las comunicaciones: Protección de la confidencialidad</t>
  </si>
  <si>
    <t>Protección de las comunicaciones: Protección de la integridad y de la autenticidad</t>
  </si>
  <si>
    <t>Protección de las comunicaciones: Separación de flujos de información en la red</t>
  </si>
  <si>
    <t>Protección de los soportes de información: Marcado de soportes</t>
  </si>
  <si>
    <t>Protección de los soportes de información: Criptografía</t>
  </si>
  <si>
    <t>Protección de los soportes de información: Custodia</t>
  </si>
  <si>
    <t>Protección de los soportes de información: Transporte</t>
  </si>
  <si>
    <t>Protección de los soportes de información: Borrado y destrucción</t>
  </si>
  <si>
    <t>Protección de las aplicaciones informáticas: Desarrollo de aplicaciones</t>
  </si>
  <si>
    <t>Protección de las aplicaciones informáticas: Aceptación y puesta en servicio</t>
  </si>
  <si>
    <t>Protección de la información: Datos personales</t>
  </si>
  <si>
    <t>Protección de la información: Calificación de la información</t>
  </si>
  <si>
    <t>Protección de la información: Firma electrónica</t>
  </si>
  <si>
    <t>Protección de la información: Sellos de tiempo</t>
  </si>
  <si>
    <t>Protección de la información: Limpieza de documentos</t>
  </si>
  <si>
    <t>Protección de la información: Copias de seguridad</t>
  </si>
  <si>
    <t>Protección de los servicios: Protección del correo electrónico</t>
  </si>
  <si>
    <t>Protección de los servicios: Protección de servicios y aplicaciones web</t>
  </si>
  <si>
    <t>Protección de los servicios: Protección de la navegación web</t>
  </si>
  <si>
    <t>Protección de los servicios: Protección frente a denegación de servicio</t>
  </si>
  <si>
    <t>Planes de contingencia ante una brecha de datos personales.</t>
  </si>
  <si>
    <t>Establecimiento de medios técnicos para la detección automática de brechas de datos personales.</t>
  </si>
  <si>
    <t>Herramientas de gestión de incidentes adaptadas a los requisitos del RGPD.</t>
  </si>
  <si>
    <t>Protocolos para la identificación de potenciales brechas en las quejas o comunicaciones de los usuarios o interesados.</t>
  </si>
  <si>
    <t>Capacidad de evaluar la gravedad de la brecha.</t>
  </si>
  <si>
    <t>Procedimientos para describir con precisión el impacto de una brecha para los derechos y libertades.</t>
  </si>
  <si>
    <t>Canales internos ágiles para la comunicación de la brecha al DPD, si este está nombrado.</t>
  </si>
  <si>
    <t>Canales ágiles de comunicación responsable-encargado con relación a las brechas.</t>
  </si>
  <si>
    <t>Procedimiento de decisión sobre cómo actuar con relación a la protección de los derechos y libertades ante la brecha.</t>
  </si>
  <si>
    <t>Procedimientos de notificación a la Autoridad de Control para poder cumplir con los requisitos del artículo 33.</t>
  </si>
  <si>
    <t>Procedimientos de comunicación a los interesados para poder cumplir con los requisitos del artículo 34.</t>
  </si>
  <si>
    <t>Capacitación de las personas: capacidad de detectar los cambios</t>
  </si>
  <si>
    <t>Capacitación de las personas: capacidad de comunicarlos</t>
  </si>
  <si>
    <t>Capacitación de las personas: capacidad de entenderlos</t>
  </si>
  <si>
    <t>Capacitación de las personas: capacidad de innovar ante ellos</t>
  </si>
  <si>
    <t>Capacitación de las personas: capacidad de actuar en tiempo real</t>
  </si>
  <si>
    <t>Capacitación de las personas: voluntad de actuar de forma proactiva</t>
  </si>
  <si>
    <t>Flujo adecuado de información: Ágil</t>
  </si>
  <si>
    <t>Flujo adecuado de información: Específico</t>
  </si>
  <si>
    <t>Flujo adecuado de información: Mínimo</t>
  </si>
  <si>
    <t>Flujo adecuado de información: Completo</t>
  </si>
  <si>
    <t>Flujo adecuado de información: Desde y hacia las personas adecuadas</t>
  </si>
  <si>
    <t>Liderazgo: Puntos claros de toma de decisión Responsabilidades bien definidas.</t>
  </si>
  <si>
    <t>Adaptabilidad estratégica: Las estructuras físicas, tecnológicas y organizativas han de poder evolucionar en tiempo real hacia nuevos objetivos o formas de actuar.</t>
  </si>
  <si>
    <t>Están definidos procedimientos para detectar brechas, incidentes o errores en los tratamientos de datos personales.</t>
  </si>
  <si>
    <t>El papel del DPD está claramente definido en los procedimientos relativos a la gestión de brechas de datos personales, garantizando, al menos, que cumple con 39.1.</t>
  </si>
  <si>
    <t>Existen procedimientos definidos para reaccionar ágilmente, a nivel de organización, ante brechas, incidentes o errores en los tratamientos de datos personales.</t>
  </si>
  <si>
    <t>Están definidos canales de comunicación, información y consulta sobre brechas de datos e incidentes con las partes implicadas en los tratamientos de datos personales.</t>
  </si>
  <si>
    <t>Están definidas medidas para identificar, en las comunicaciones de los propios interesados al responsable/encargado, información sobre brechas, incidencias o errores.</t>
  </si>
  <si>
    <t>Existen procedimientos para la notificación de brechas de datos personales a la Autoridad de Control: comunicar brechas con riesgo</t>
  </si>
  <si>
    <t>Existen procedimientos para la comunicación a los interesados de brechas de datos personales: comunicar brechas alto riesgo</t>
  </si>
  <si>
    <t>Se han planteado escenarios concretos de potenciales brechas, errores o incidentes de especial gravedad, y se ha definido la forma de gestionarlos, específicamente, para proteger los derechos y libertades de los interesados.</t>
  </si>
  <si>
    <t>Existe conexión entre los procedimientos para la gestión de brechas e incidentes en el tratamiento y el proceso de gestión riesgos, incluyendo la gestión de los controles asociados.</t>
  </si>
  <si>
    <t>Disponer de un marco de coordinación de los DPD de las entidades involucradas</t>
  </si>
  <si>
    <t>Realizar un análisis conjunto de las implicaciones de los tratamientos que involucran a distintas entidades.</t>
  </si>
  <si>
    <t>Disponer de políticas de protección de datos, en el sentido indicado anteriormente, coordinadas entre los intervinientes en el tratamiento.</t>
  </si>
  <si>
    <t>Realizar ejercicios conjuntos en el que se planteen escenarios de brechas de datos personales.</t>
  </si>
  <si>
    <t>Categorizar datos que en un momento dado puedan ser considerados de especial sensibilidad.</t>
  </si>
  <si>
    <t>Identificar conjuntos de datos de mayor impacto que no deban ser accesibles por medios exclusivamente automatizados.</t>
  </si>
  <si>
    <t>Aumentar la intervención humana en la gestión de los accesos.</t>
  </si>
  <si>
    <t>Implementar políticas de cancelación o bloqueo de datos que no deben estar en los sistemas de producción.</t>
  </si>
  <si>
    <t>Estudiar estrategias de minimización de datos accesibles por Internet: anonimización, seudonimización, disminución de la granularidad o precisión de los datos, restricción de campos/atributos, agregación, adición de ruido, etc.</t>
  </si>
  <si>
    <t>Atendiendo a las políticas de acceso, establecer estrategias de minimización en el sentido anterior.</t>
  </si>
  <si>
    <t>Implementar estrategias de “mínimo privilegio”, con protección contra posibles ataques desde los sistemas interconectados basados también en la estrategia de “mínimo privilegio”.</t>
  </si>
  <si>
    <t>Establecer parámetros de monitorización o que impliquen requisitos de acceso adicional para la consulta de datos cuyas características personales puedan suponer un daño social adicional.</t>
  </si>
  <si>
    <t>Disponer en los planes de continuidad de negocio y resiliencia, que incluyan copias de seguridad de datos y también de continuidad de los tratamientos.</t>
  </si>
  <si>
    <t>Proteger las copias de seguridad con el mismo nivel de protección que sea aplicable a los datos y sistemas en producción.</t>
  </si>
  <si>
    <t>Disponer de copias de seguridad en sistemas independientes y separados de los de producción.</t>
  </si>
  <si>
    <t>Aplicar estrategias de segmentación de redes y sistemas, incluyendo protección de servicios expuestos, mediante DMZ u otras medidas adecuadas.</t>
  </si>
  <si>
    <t>Implementar estrategias de aislamiento entre sistemas que impidan la extensión de ransomware a toda la organización.</t>
  </si>
  <si>
    <t>Tener los sistemas de la infraestructura de servicios e interoperabilidad actualizados sin vulnerabilidades conocidas (servidores, máquinas virtuales, acceso a la nube, etc.)</t>
  </si>
  <si>
    <t>Evitar la utilización de nombres de usuario significativos, con patrones predecibles y/o otros identificadores como el NIF, DNI o correos electrónicos que puedan ser igualmente predecibles.</t>
  </si>
  <si>
    <t>Tener redactada e implementada una política de gestión de contraseñas actualizada, incluyendo la imposibilidad de utilizar contraseñas débiles y/o comprometidas en otras brechas de datos personales.</t>
  </si>
  <si>
    <t>Prohibir el uso de credenciales organizacionales genéricas (el mismo para múltiples usuarios de una organización). El usuario final que accede a datos, junto a la finalidad/justificación del acceso/consulta debe permear hasta el servicio que expone datos para que pueda aplicar políticas de acceso restrictivas.</t>
  </si>
  <si>
    <t>Tener y aplicar políticas de acceso a los datos diferenciadas por categorías de responsables, usuarios y tratamientos.</t>
  </si>
  <si>
    <t>Añadir un segundo y/o tercer factor de autenticación, sin que eso implique necesariamente tratamientos biométricos o en dispositivos móviles.</t>
  </si>
  <si>
    <t>Establecimiento de cuotas o límites de consulta por usuario/cuenta y también por organización, acordes al uso legítimo de los mismos, incluyendo la monitorización de tales accesos.</t>
  </si>
  <si>
    <t>Gestionar de forma específica las consultas/accesos desde IP geolocalizadas en áreas geográficas fuera del ámbito de las organizaciones o no habituales, IP basadas en redes de anonimización o IP comprometidas.</t>
  </si>
  <si>
    <t>Implementación de sistemas que permitan la detección de ataques de enumeración/fuerza fruta.</t>
  </si>
  <si>
    <t>Implementación de sistemas que detecten intentos fallidos de acceso a datos, como por ejemplo consultas sistemáticas a DNI u otros datos que den como resultados intentos fallidos.</t>
  </si>
  <si>
    <t>Sistemas de detección de situaciones de exfiltración de datos.</t>
  </si>
  <si>
    <t>Implementar sistemas de alerta temprana que permitan conocer el ataque lo antes posible y en sus primeras fases a aquellos que tienen las obligaciones de actuar.</t>
  </si>
  <si>
    <t>Utilizar sistemas de detección basados en honey-pots.</t>
  </si>
  <si>
    <t>Disponer de planes de respuesta a incidentes que incluyan la gestión y rápida respuesta a brechas de datos personales.</t>
  </si>
  <si>
    <t>Disponer de procedimientos que permitan que los incidentes de seguridad escalen de forma rápida tanto al DPD como a los círculos de decisión de la organización.</t>
  </si>
  <si>
    <t>Establecimiento de canales ágiles, efectivos y probados de comunicación de brechas entre las entidades intervinientes.</t>
  </si>
  <si>
    <t>Procedimiento de notificación de brechas de datos personales que concrete todos los aspectos fundamentales. Por ejemplo, el responsable debe saber de antemano cuál es la Autoridad de Control a la que se debe notificar, qué sucesos motivarán la ejecución del procedimiento, qué persona debe realizar la notificación a la autoridad de control, aprovisionar los medios técnicos o de cualquier índole necesarios para notificar.</t>
  </si>
  <si>
    <t>Procedimiento para la comunicación a los afectados, que adelante en cada situación cómo se va a comunicar una brecha a los interesados afectados, en qué situaciones se producirá tal comunicación, medio para comunicar, plazos, situaciones que pueden justificar el retraso de la comunicación, etc.</t>
  </si>
  <si>
    <t>En situaciones de gran impacto social, puede estar justificado la utilización de un comunicado público que podría ser un comunicado conjunto entre todos los responsables implicados en la brecha. En algunas situaciones podría ser ampliado a posteriori con comunicaciones individuales si fuera necesario.</t>
  </si>
  <si>
    <t>Notificación, en caso de ciberincidente, al CERT correspondiente y respuesta al ciberincidente siguiendo las indicaciones del CERT.</t>
  </si>
  <si>
    <t>Denuncia de los hechos a autoridades policiales/judiciales en caso de ilícitos</t>
  </si>
  <si>
    <t>Procedimientos establecidos para determinar cambios de contexto en responsables y tratamientos de similar naturaleza: brechas producidas, cambios tecnológicos, novedades normativas nacionales, europeas e internacionales, evolución social o política, factores geoestratégicos, etc.</t>
  </si>
  <si>
    <t>Establecimiento de canales de comunicación efectivos entre las entidades intervinientes sobre los eventos anteriores.</t>
  </si>
  <si>
    <t>Reuniones periódicas entre los DPD y responsables de seguridad de las entidades intervinientes.</t>
  </si>
  <si>
    <r>
      <t>7</t>
    </r>
    <r>
      <rPr>
        <sz val="7"/>
        <color rgb="FFB43412"/>
        <rFont val="Times New Roman"/>
        <family val="1"/>
      </rPr>
      <t xml:space="preserve">        </t>
    </r>
    <r>
      <rPr>
        <sz val="20"/>
        <color rgb="FFB43412"/>
        <rFont val="Calibri Light"/>
        <family val="2"/>
      </rPr>
      <t>AEPD Medidas de gestión de brechas de datos personales y seguridad de los datos</t>
    </r>
  </si>
  <si>
    <t>Han de establecerse controles específicos orientados a garantizar una correcta detección y gestión de brechas de datos personales. Para proteger la seguridad de los datos para los derechos y libertades de las personas físicas, se recomienda el criterio establecido en el ENS, ampliando a medidas para garantizar la resiliencia, así como para prevenir los fallos y errores en las garantías de protección de datos y aplicaciones.</t>
  </si>
  <si>
    <t>Según el factor de riesgo seleccionado se muestran algunas medidas de mitigación, que pueden ser comunes a otros factores de riesgo.</t>
  </si>
  <si>
    <r>
      <t>7</t>
    </r>
    <r>
      <rPr>
        <sz val="7"/>
        <color rgb="FFB43412"/>
        <rFont val="Times New Roman"/>
        <family val="1"/>
      </rPr>
      <t xml:space="preserve">        </t>
    </r>
    <r>
      <rPr>
        <sz val="20"/>
        <color rgb="FFB43412"/>
        <rFont val="Calibri Light"/>
        <family val="2"/>
      </rPr>
      <t>AEPD Medidas de mitigación asociadas a determinados factores de riesgo</t>
    </r>
  </si>
  <si>
    <t>Categorías especiales de datos o que permitan inferirlos - Identificadores únicos</t>
  </si>
  <si>
    <t>Categorías especiales de datos o que permitan inferirlos - Identificadores únicos - Pacientes - Podría privar a los afectados de sus derechos y libertades</t>
  </si>
  <si>
    <t>Categorías especiales de datos o que permitan inferirlos - Identificadores únicos - Podría deducir información relacionada con categorías especiales de datos</t>
  </si>
  <si>
    <t>Categorías especiales de datos o que permitan inferirlos - Identificadores únicos - Tratamiento a gran escala - Pacientes - Podría privar a los afectados de sus derechos y libertades</t>
  </si>
  <si>
    <t>Categorías especiales de datos o que permitan inferirlos - Identificadores únicos - Tratamiento a gran escala - Podría deducir información relacionada con categorías especiales de datos</t>
  </si>
  <si>
    <t>Evaluación y/o predicción de enfermedad/salud genéticamente</t>
  </si>
  <si>
    <t>Evaluación y/o predicción de enfermedad/salud genéticamente - Pacientes - Podría deducir información relacionada con categorías especiales de datos - Podría privar a los afectados de sus derechos y libertades</t>
  </si>
  <si>
    <t>Evaluación y/o predicción de enfermedad/salud genéticamente - Pacientes - Podría privar a los afectados de sus derechos y libertades</t>
  </si>
  <si>
    <t>Evaluación y/o predicción de enfermedad/salud genéticamente - Tratamiento a gran escala - Pacientes - Podría deducir información relacionada con categorías especiales de datos - Podría privar a los afectados de sus derechos y libertades</t>
  </si>
  <si>
    <t>Pacientes</t>
  </si>
  <si>
    <t>Pacientes - Podría privar a los afectados de sus derechos y libertades - Hospitales</t>
  </si>
  <si>
    <t>Podría deducir información relacionada con categorías especiales de datos</t>
  </si>
  <si>
    <t>Podría deducir información relacionada con categorías especiales de datos - Hospitales</t>
  </si>
  <si>
    <t>Podría privar a los afectados de sus derechos y libertades</t>
  </si>
  <si>
    <t>Sistema de información hospitalaria</t>
  </si>
  <si>
    <t>Sistema de información hospitalaria - Podría deducir información relacionada con categorías especiales de datos</t>
  </si>
  <si>
    <t>Tratamiento a gran escala</t>
  </si>
  <si>
    <t>Tratamiento a gran escala - Pacientes - Podría privar a los afectados de sus derechos y libertades</t>
  </si>
  <si>
    <t>Anonimización temprana de los datos</t>
  </si>
  <si>
    <t>Aplicar otras técnicas de privacidad desde el diseño en el tratamiento de datos personales</t>
  </si>
  <si>
    <t>Cancelación en las primeras fases del tratamiento de algunas categorías de datos</t>
  </si>
  <si>
    <t>Cancelación selectiva de las categorías de datos personales con mayor impacto en la privacidad</t>
  </si>
  <si>
    <t>Cancelación temprana de los datos</t>
  </si>
  <si>
    <t>Desvincular de otros datos personales</t>
  </si>
  <si>
    <t>El tratamiento se realiza bajo el control del interesado</t>
  </si>
  <si>
    <t>El tratamiento se realiza en un dispositivo del interesado</t>
  </si>
  <si>
    <t>Hacer consciente al usuario de cada vez que se recogen o tratan dichos datos.</t>
  </si>
  <si>
    <t>Impedir el acceso a los datos a través de Internet</t>
  </si>
  <si>
    <t>Implementar los ejercicios de derecho con mayor agilidad que lo establecido en el art.12 y siguientes del RGPD</t>
  </si>
  <si>
    <t>Implementar una mayor transparencia que lo establecido en los artículos 12, 13 y 14.</t>
  </si>
  <si>
    <t>Limitar el acceso de los datos en las distintas fases del tratamiento</t>
  </si>
  <si>
    <t>Limitar el nivel de detalle o granularidad de los datos</t>
  </si>
  <si>
    <t>Limitar la frecuencia de recogida de los datos</t>
  </si>
  <si>
    <t>Mantener registros de acceso a los datos</t>
  </si>
  <si>
    <t>Mantener separados los datos personales en grupos disjuntos para su tratamiento.</t>
  </si>
  <si>
    <t>No comunicar datos a terceros</t>
  </si>
  <si>
    <t>No se tratan datos de menores</t>
  </si>
  <si>
    <t>No se tratan datos de personas en situación de vulnerabilidad</t>
  </si>
  <si>
    <t>No transmitir la información por redes públicas o inseguras</t>
  </si>
  <si>
    <t>No utilizar encargados de tratamiento</t>
  </si>
  <si>
    <t>Realizar el tratamiento con tecnologías de mayor fiabilidad o auditadas/certificadas en protección de datos</t>
  </si>
  <si>
    <t>Realizar el tratamiento en Espacios Seguros</t>
  </si>
  <si>
    <t>Se delimita la extensión geográfica</t>
  </si>
  <si>
    <t>Se delimitan los contextos sociales o económicos en los que se aplicará el tratamiento.</t>
  </si>
  <si>
    <t>Seudonimización de datos</t>
  </si>
  <si>
    <t>Utilizar politicas de control de acceso con una interpretación restrictiva del principio de 'necesidad de conocer'</t>
  </si>
  <si>
    <t>Limitar el número de intervinientes o participantes en el tratamiento.</t>
  </si>
  <si>
    <t>Aplicar técnicas de privacidad diferencial en el acceso a datos personales</t>
  </si>
  <si>
    <t>Definir dentro del tratamiento casos de uso concretos con ámbitos disjuntos.</t>
  </si>
  <si>
    <t>Orientar el tratamiento a cubrir un menor número de ámbitos de la vida de los sujetos.</t>
  </si>
  <si>
    <t>Orientar el tratamiento a un número menor de sujetos.</t>
  </si>
  <si>
    <t>Aislar y segregar fases del tratamiento entre sí para que traten datos de una forma más limitada. Por ejemplo haciendo que algunas fases no traten datos personales (p.ej. datos anonimizados) o recurriendo a su seudonimización.</t>
  </si>
  <si>
    <t>Definir dentro del tratamiento casos de uso concretos con fines independientes.</t>
  </si>
  <si>
    <t>Eliminar fines secundarios en el tratamiento.</t>
  </si>
  <si>
    <t>Evitar la evaluación automatizada con fines de diagnóstico.</t>
  </si>
  <si>
    <t>Evitar la utilización de algoritmos para la evaluación genética de los interesados sin conocimiento del responsable.</t>
  </si>
  <si>
    <t>Evitar la utilización de algoritmos que incluyan la biometría.</t>
  </si>
  <si>
    <t>Evitar la utilización de algoritmos que incluyan la inteligencia artificial.</t>
  </si>
  <si>
    <t>Evitar sistemas de identificación automatizados</t>
  </si>
  <si>
    <t>Garantizar intervención humana en tiempo real a solicitud del interesado</t>
  </si>
  <si>
    <t>Garantizar la asistencia humana cualificada cuando se utilicen sistemas de identificación automatizados.</t>
  </si>
  <si>
    <t>Garantizar plazos de ejercicio de derecho en tiempo real o más cortos que los establecidos en el art.12 del RGPD</t>
  </si>
  <si>
    <t>Impedir la toma de decisiones automatizadas en base a la evaluación o predicción de enfermedades genéticas.</t>
  </si>
  <si>
    <t>Impedir la utilización de algoritmos para reemplazar la asistencia cualificada al interesado.</t>
  </si>
  <si>
    <t>Impedir la utilización de sistemas de identificación biométricos sin conocimiento del responsable.</t>
  </si>
  <si>
    <t>Implementar métodos ágiles y efectivos para informar de problemas.</t>
  </si>
  <si>
    <t>Incluir procedimientos para resolución de problemas de acceso en tiempo real</t>
  </si>
  <si>
    <t>Incluir salvaguardas para garantizar la calidad de los datos de entrada</t>
  </si>
  <si>
    <t>Limitar o redefinir los fines del tratamiento.</t>
  </si>
  <si>
    <t>Limitarlo únicamente a finalidades cuyo impacto sea reversible</t>
  </si>
  <si>
    <t>Limitar al máximo el nivel de detalle utilizado en los tratamientos de datos personales.</t>
  </si>
  <si>
    <t>Mantener separados los conjuntos de datos personales.</t>
  </si>
  <si>
    <t>Limitar la exposición de los datos personales.</t>
  </si>
  <si>
    <t>Evitar el tratamiento de datos personales innecesarios (en particular, categorías especiales de datos).</t>
  </si>
  <si>
    <t>Establecer una separación/segregación lógica entre los datos seudonimizados con fines de investigación y los datos no seudonimizados (LOPDGDD DA 17)</t>
  </si>
  <si>
    <t>Garantizar la reversibilidad de la seudonimización para preservar el interés vital de los interesados en conjuntos de datos anonimizados con fines de investigación (LOPDGDD DA 17).</t>
  </si>
  <si>
    <t>Impedir que el personal investigador pueda identificar a los interesados (LOPDGDD DA 17)</t>
  </si>
  <si>
    <t>Limitar el grado de interacción o vinculación del tratamiento con otros tratamientos de otros responsables.</t>
  </si>
  <si>
    <t>Segregar en diferentes conjuntos de datos la información de los pacientes atendiendo a sus fines (identificación, historial clínico, diagnósticos, etc).</t>
  </si>
  <si>
    <t>Seudonimizar cualquier información que permita identificar la zona geográfica en la que se ubican los interesados.</t>
  </si>
  <si>
    <t>Seudonimizar datos cuando se vinculen con tratamientos de otros responsables con fines diferentes a la investigación</t>
  </si>
  <si>
    <t>Definir casos de uso restrictivos orientados a sectores específicos en función de los parámetros de vulnerabilidad identificados.</t>
  </si>
  <si>
    <t>Seleccionar los encargados de tratamiento para minimizar riesgos legales, sociales, políticos, geopolíticos, etc.</t>
  </si>
  <si>
    <t>Acceso restringido a los datos que permiten deducir información sensible</t>
  </si>
  <si>
    <t>Aplicar técnicas de tratamiento federado o 'compute-to-data' en el acceso a los datos</t>
  </si>
  <si>
    <t>Disociar los identificadores/seudoidentificadores de los datos que permite deducir información sensible</t>
  </si>
  <si>
    <t>Utilizar seudoidentificadores vinculados a los datos que permiten deducir información sensible</t>
  </si>
  <si>
    <t>Limitar el acceso a los datos personales que es necesario que estén bajo la gestión de encargados.</t>
  </si>
  <si>
    <t>Impedir las decisiones automatizadas sin intervención humana.</t>
  </si>
  <si>
    <t>Limitar el grado interacción o vinculación del tratamiento con otros tratamientos otros responsables.</t>
  </si>
  <si>
    <t>Cambio de las elecciones técnicas para implementar las operaciones del tratamiento por tecnologías menos invasivas y/o más maduras.</t>
  </si>
  <si>
    <t>Cambio en el sentido anterior por tecnologías con mayor fiabilidad desde el punto de vista de protección de datos recurriendo por ejemplo al empleo de PETs (Privacy Enhanced Technologies).</t>
  </si>
  <si>
    <t>Evitar el almacenamiento en sistemas cloud de terceros.</t>
  </si>
  <si>
    <t>Impedir comunicaciones de datos desde el diseño de los requisitos.</t>
  </si>
  <si>
    <t>Impedir que los sistemas de adquisición de datos (telemedicina, etc.) utilicen sistemas cloud de terceros por defecto.</t>
  </si>
  <si>
    <t>Implementar anonimización en comunicaciones de datos.</t>
  </si>
  <si>
    <t>Implementar la segregación de redes en función de la segregación de los sistemas de información desde el diseño del sistema (niveles 2 y 3 OSI).</t>
  </si>
  <si>
    <t>Reemplazar tratamientos automatizados por tratamientos manuales que incorporen procedimientos de supervisión y control.</t>
  </si>
  <si>
    <t>Revisar los procedimientos de tratamiento de datos.</t>
  </si>
  <si>
    <t>Segregación de los sistemas de información con relación a sus fines (atención primaria, atención hospitalaria, ensayos clínicos, diagnóstico, historial clínico, etc.) desde el diseño del sistema.</t>
  </si>
  <si>
    <t>Rediseñar los procedimientos de recogida, enriquecimiento o generación de datos personales.</t>
  </si>
  <si>
    <t>Eliminar alguna fase del tratamiento.</t>
  </si>
  <si>
    <t>Ofuscar la ubicación geográfica impidiendo su clara identificación.</t>
  </si>
  <si>
    <t>Reducir la frecuencia de las operaciones de tratamiento al mínimo imprescindible para los fines legítimos del tratamiento.</t>
  </si>
  <si>
    <t>Reorganizar los espacios físicos donde se ejecuta el tratamiento.</t>
  </si>
  <si>
    <t>Reorganizar los espacios físicos, lógicos, temporales, económicos, sociales, etc. donde se ejecuta el tratamiento.</t>
  </si>
  <si>
    <t>Adecuar los privilegios de acceso a la información a la segregación realizada mediante diferentes conjuntos de datos siguiendo la tipología de los intervinientes o participantes en el tratamiento.</t>
  </si>
  <si>
    <t>Limitar el grado interacción o vinculación del tratamiento con otros tratamientos de la misma entidad.</t>
  </si>
  <si>
    <t>Limitar en la concepción del tratamiento el tiempo en el que el tratamiento trata datos de los mismos sujetos.</t>
  </si>
  <si>
    <t>Limitar la extensión del tratamiento para excluir datos de sujetos considerados vulnerables (ancianos, menores, personas con discapacidad, etc.)</t>
  </si>
  <si>
    <t>Orientar el tratamiento a una extensión geográfica limitada.</t>
  </si>
  <si>
    <t>Delimitar los contextos sociales, económicos, físicos, geográficos, lógicos, temporales, políticos, geopolíticos, etc. en los que se aplicará el tratamiento.</t>
  </si>
  <si>
    <t>Limitar vínculos o relaciones con tratamientos de otros responsables.</t>
  </si>
  <si>
    <t>Medidas de mitigación/control</t>
  </si>
  <si>
    <t>Tipos</t>
  </si>
  <si>
    <r>
      <t xml:space="preserve">•   </t>
    </r>
    <r>
      <rPr>
        <b/>
        <sz val="11"/>
        <color rgb="FF000000"/>
        <rFont val="Aptos"/>
        <family val="2"/>
      </rPr>
      <t>Categorías especiales de datos o que permitan inferirlos - Mitigación: Significativamente mitigado</t>
    </r>
  </si>
  <si>
    <t>- Aislar y segregar fases del tratamiento entre sí para que traten datos de una forma más limitada. Por ejemplo haciendo que algunas fases no traten datos personales (p.ej. datos anonimizados) o recurriendo a su seudonimización.</t>
  </si>
  <si>
    <t>- Anonimización temprana de los datos</t>
  </si>
  <si>
    <t>- Cancelación en las primeras fases del tratamiento de algunas categorías de datos</t>
  </si>
  <si>
    <t>- Mantener registros de acceso a los datos</t>
  </si>
  <si>
    <t>- No comunicar datos a terceros</t>
  </si>
  <si>
    <t>- No transmitir la información por redes públicas o inseguras</t>
  </si>
  <si>
    <t>- Realizar el tratamiento en Espacios Seguros</t>
  </si>
  <si>
    <t>- Se delimita la extensión geográfica</t>
  </si>
  <si>
    <r>
      <t xml:space="preserve">•   </t>
    </r>
    <r>
      <rPr>
        <b/>
        <sz val="11"/>
        <color rgb="FF000000"/>
        <rFont val="Aptos"/>
        <family val="2"/>
      </rPr>
      <t>Identificadores únicos - Mitigación: Totalmente Mitigado</t>
    </r>
  </si>
  <si>
    <t>Extensión</t>
  </si>
  <si>
    <r>
      <t xml:space="preserve">•   </t>
    </r>
    <r>
      <rPr>
        <b/>
        <sz val="11"/>
        <color rgb="FF000000"/>
        <rFont val="Aptos"/>
        <family val="2"/>
      </rPr>
      <t>Tratamiento a gran escala - Mitigación: Significativamente mitigado</t>
    </r>
  </si>
  <si>
    <t>Interesados</t>
  </si>
  <si>
    <r>
      <t xml:space="preserve">•   </t>
    </r>
    <r>
      <rPr>
        <b/>
        <sz val="11"/>
        <color rgb="FF000000"/>
        <rFont val="Aptos"/>
        <family val="2"/>
      </rPr>
      <t>Pacientes - Mitigación: Significativamente mitigado</t>
    </r>
  </si>
  <si>
    <t>- Impedir que el personal investigador pueda identificar a los interesados (LOPDGDD DA 17)</t>
  </si>
  <si>
    <t>Técnicas</t>
  </si>
  <si>
    <r>
      <t xml:space="preserve">•   </t>
    </r>
    <r>
      <rPr>
        <b/>
        <sz val="11"/>
        <color rgb="FF000000"/>
        <rFont val="Aptos"/>
        <family val="2"/>
      </rPr>
      <t>Sistema de información hospitalaria - Mitigación: Significativamente mitigado</t>
    </r>
  </si>
  <si>
    <t>Recogida</t>
  </si>
  <si>
    <t>•   No se han especificado factores de riesgo</t>
  </si>
  <si>
    <t>Efectos</t>
  </si>
  <si>
    <r>
      <t xml:space="preserve">•   </t>
    </r>
    <r>
      <rPr>
        <b/>
        <sz val="11"/>
        <color rgb="FF000000"/>
        <rFont val="Aptos"/>
        <family val="2"/>
      </rPr>
      <t>Podría deducir información relacionada con categorías especiales de datos - Probabilidad: Muy Alta - Mitigación: Significativamente mitigado</t>
    </r>
  </si>
  <si>
    <r>
      <t xml:space="preserve">•   </t>
    </r>
    <r>
      <rPr>
        <b/>
        <sz val="11"/>
        <color rgb="FF000000"/>
        <rFont val="Aptos"/>
        <family val="2"/>
      </rPr>
      <t>Podría privar a los afectados de sus derechos y libertades - Probabilidad: Alta - Mitigación: Limitadamente mitigado</t>
    </r>
  </si>
  <si>
    <t>Responsables</t>
  </si>
  <si>
    <r>
      <t xml:space="preserve">•   </t>
    </r>
    <r>
      <rPr>
        <b/>
        <sz val="11"/>
        <color rgb="FF000000"/>
        <rFont val="Aptos"/>
        <family val="2"/>
      </rPr>
      <t>Hospitales - Mitigación: Totalmente Mitigado</t>
    </r>
  </si>
  <si>
    <t>Comunicaciones</t>
  </si>
  <si>
    <r>
      <t xml:space="preserve">•   </t>
    </r>
    <r>
      <rPr>
        <b/>
        <sz val="11"/>
        <color rgb="FF000000"/>
        <rFont val="Aptos"/>
        <family val="2"/>
      </rPr>
      <t>Pérdida de confidencialidad - Impacto: Muy significativo - Probabilidad: Muy Alta - Mitigación: Significativamente mitigado</t>
    </r>
  </si>
  <si>
    <r>
      <t xml:space="preserve">•   </t>
    </r>
    <r>
      <rPr>
        <b/>
        <sz val="11"/>
        <color rgb="FF000000"/>
        <rFont val="Aptos"/>
        <family val="2"/>
      </rPr>
      <t>Pérdida de integridad - Impacto: Muy significativo - Probabilidad: Muy Alta - Mitigación: Significativamente mitigado</t>
    </r>
  </si>
  <si>
    <r>
      <t xml:space="preserve">•   </t>
    </r>
    <r>
      <rPr>
        <b/>
        <sz val="11"/>
        <color rgb="FF000000"/>
        <rFont val="Aptos"/>
        <family val="2"/>
      </rPr>
      <t>Pérdida de disponibilidad - Impacto: Muy significativo - Probabilidad: Muy Alta - Mitigación: Significativamente mitigado</t>
    </r>
  </si>
  <si>
    <r>
      <t xml:space="preserve">•   </t>
    </r>
    <r>
      <rPr>
        <b/>
        <sz val="11"/>
        <color rgb="FF000000"/>
        <rFont val="Aptos"/>
        <family val="2"/>
      </rPr>
      <t>Pérdida de trazabilidad - Impacto: Muy significativo - Probabilidad: Muy Alta - Mitigación: Significativamente mitigado</t>
    </r>
  </si>
  <si>
    <r>
      <t xml:space="preserve">•   </t>
    </r>
    <r>
      <rPr>
        <b/>
        <sz val="11"/>
        <color rgb="FF000000"/>
        <rFont val="Aptos"/>
        <family val="2"/>
      </rPr>
      <t>Pérdida de autenticidad - Impacto: Muy significativo - Probabilidad: Muy Alta - Mitigación: Significativamente mitigado</t>
    </r>
  </si>
  <si>
    <r>
      <t xml:space="preserve">•   </t>
    </r>
    <r>
      <rPr>
        <b/>
        <sz val="11"/>
        <color rgb="FF000000"/>
        <rFont val="Aptos"/>
        <family val="2"/>
      </rPr>
      <t>Deficiencias en resiliencia - Impacto: Muy significativo - Probabilidad: Muy Alta - Mitigación: Significativamente mitigado</t>
    </r>
  </si>
  <si>
    <t>- (ENS org.1) Política de seguridad</t>
  </si>
  <si>
    <t>- (ENS org.2) Normativa de seguridad</t>
  </si>
  <si>
    <t>- (ENS org.3) Procedimientos de seguridad</t>
  </si>
  <si>
    <t>- (ENS org.4) Proceso de autorización</t>
  </si>
  <si>
    <t>- (ENS op.pl.1) Planificación: Análisis de riesgos</t>
  </si>
  <si>
    <t>- (ENS op.pl.2) Planificación: Arquitectura de Seguridad</t>
  </si>
  <si>
    <t>- (ENS op.ext.1) Recursos externos: Contratación y acuerdos de nivel de servicio</t>
  </si>
  <si>
    <t>- (ENS mp.si.1) Protección de los soportes de información: Marcado de soportes</t>
  </si>
  <si>
    <t>- (ENS mp.si.2) Protección de los soportes de información: Criptografía</t>
  </si>
  <si>
    <t>- Planes de contingencia ante una brecha de datos personales.</t>
  </si>
  <si>
    <t>- Establecimiento de medios técnicos para la detección automática de brechas de datos personales.</t>
  </si>
  <si>
    <t>- Capacitación de las personas: capacidad de comunicarlos</t>
  </si>
  <si>
    <t>- Capacitación de las personas: capacidad de entenderlos</t>
  </si>
  <si>
    <t>- Capacitación de las personas: capacidad de innovar ante ellos</t>
  </si>
  <si>
    <t>- Capacitación de las personas: capacidad de actuar en tiempo real</t>
  </si>
  <si>
    <t>- El papel del DPD está claramente definido en los procedimientos relativos a la gestión de brechas de datos personales, garantizando, al menos, que cumple con 39.1.</t>
  </si>
  <si>
    <t>- Existen procedimientos definidos para reaccionar ágilmente, a nivel de organización, ante brechas, incidentes o errores en los tratamientos de datos personales.</t>
  </si>
  <si>
    <t>- Existen procedimientos para la notificación de brechas de datos personales a la Autoridad de Control: comunicar brechas con riesgo</t>
  </si>
  <si>
    <t>- Disponer de un marco de coordinación de los DPD de las entidades involucradas</t>
  </si>
  <si>
    <t>- Disponer de copias de seguridad en sistemas independientes y separados de los de producción.</t>
  </si>
  <si>
    <t>- Aplicar estrategias de segmentación de redes y sistemas, incluyendo protección de servicios expuestos, mediante DMZ u otras medidas adecuadas.</t>
  </si>
  <si>
    <t>- Implementar estrategias de aislamiento entre sistemas que impidan la extensión de ransomware a toda la organización.</t>
  </si>
  <si>
    <t>- Test de disponibilidad</t>
  </si>
  <si>
    <t>•   Evaluación y/o predicción de enfermedad/salud genéticamente - Mitigación: Significativamente mitigado</t>
  </si>
  <si>
    <t>Fuentes de riesgo</t>
  </si>
  <si>
    <t>Nivel de riesgo / Medidas</t>
  </si>
  <si>
    <t>Identifique las fuentes de riesgo agrupadas por categorías, incluyendo el nivel de este. Indique las medidas que va a aplicar para mitigar este. Puede ampliar información en relación al responsable, estado de la medida en relación a su implantación y tratamiento del riesgo (en preproducción, producción, indicado en el plan de acción).</t>
  </si>
  <si>
    <t>Cat. Sistema</t>
  </si>
  <si>
    <t>D</t>
  </si>
  <si>
    <t>C</t>
  </si>
  <si>
    <t>A</t>
  </si>
  <si>
    <t>T</t>
  </si>
  <si>
    <t>BAJO</t>
  </si>
  <si>
    <t>MEDIO</t>
  </si>
  <si>
    <t>ALTO</t>
  </si>
  <si>
    <t>M→A</t>
  </si>
  <si>
    <t>Código</t>
  </si>
  <si>
    <t>Descripción</t>
  </si>
  <si>
    <t>Dimensiones</t>
  </si>
  <si>
    <t>Valores ajustados</t>
  </si>
  <si>
    <t>Cómo aplica, o por qué no aplica</t>
  </si>
  <si>
    <t>org</t>
  </si>
  <si>
    <t>Marco organizativo</t>
  </si>
  <si>
    <t>org.1</t>
  </si>
  <si>
    <t>D I C A T</t>
  </si>
  <si>
    <t>aplica</t>
  </si>
  <si>
    <t>org.2</t>
  </si>
  <si>
    <t>org.3</t>
  </si>
  <si>
    <t>org.4</t>
  </si>
  <si>
    <t>op</t>
  </si>
  <si>
    <t>Marco operacional</t>
  </si>
  <si>
    <t>op.pl</t>
  </si>
  <si>
    <t>Planificación</t>
  </si>
  <si>
    <t>G0</t>
  </si>
  <si>
    <t>L0</t>
  </si>
  <si>
    <t>op.pl.1</t>
  </si>
  <si>
    <t>Análisis de riesgos</t>
  </si>
  <si>
    <t>+R1</t>
  </si>
  <si>
    <t>+R2</t>
  </si>
  <si>
    <t>G1</t>
  </si>
  <si>
    <t>L1</t>
  </si>
  <si>
    <t>op.pl.2</t>
  </si>
  <si>
    <t>Arquitectura de Seguridad</t>
  </si>
  <si>
    <t>+R1  +R2  +R3</t>
  </si>
  <si>
    <t>G2</t>
  </si>
  <si>
    <t>L2</t>
  </si>
  <si>
    <t>op.pl.3</t>
  </si>
  <si>
    <t>Adquisición de nuevos componentes</t>
  </si>
  <si>
    <t>L3</t>
  </si>
  <si>
    <t>op.pl.4</t>
  </si>
  <si>
    <t>Dimensionamiento/gestión de la capacidad</t>
  </si>
  <si>
    <t xml:space="preserve">D _ _ _ _ </t>
  </si>
  <si>
    <t>L4</t>
  </si>
  <si>
    <t>op.pl.5</t>
  </si>
  <si>
    <t>Componentes certificados</t>
  </si>
  <si>
    <t>n.a.</t>
  </si>
  <si>
    <t>L5</t>
  </si>
  <si>
    <t>op.acc</t>
  </si>
  <si>
    <t>Control de acceso</t>
  </si>
  <si>
    <t>op.acc.1</t>
  </si>
  <si>
    <t>Identificación</t>
  </si>
  <si>
    <t>_ _ _ A T</t>
  </si>
  <si>
    <t>op.acc.2</t>
  </si>
  <si>
    <t>Requisitos de acceso</t>
  </si>
  <si>
    <t>_ I C A T</t>
  </si>
  <si>
    <t>op.acc.3</t>
  </si>
  <si>
    <t>Segregación de funciones y tareas</t>
  </si>
  <si>
    <t>op.acc.4</t>
  </si>
  <si>
    <t>Proceso de gestión de derechos de acceso</t>
  </si>
  <si>
    <t>op.acc.5</t>
  </si>
  <si>
    <t>Mecanismo de autenticación (usuarios externos)</t>
  </si>
  <si>
    <t>+ [R1 o R2 o R3 o R4]</t>
  </si>
  <si>
    <t>+ [R2 o R3 o R4] + R5</t>
  </si>
  <si>
    <t>op.acc.6</t>
  </si>
  <si>
    <t>Mecanismo de autenticación (usuarios de la organización)</t>
  </si>
  <si>
    <t>+ [R1 o R2 o R3 o R4] + R8 + R9</t>
  </si>
  <si>
    <t>+ [R1 o R2 o R3 o R4] + R5 + R8 + R9</t>
  </si>
  <si>
    <t>+ [R1 o R2 o R3 o R4]    + R5 + R6 + R7 + R8 + R9</t>
  </si>
  <si>
    <t>op.exp</t>
  </si>
  <si>
    <t>Explotación</t>
  </si>
  <si>
    <t>op.exp.1</t>
  </si>
  <si>
    <t>Inventario de activos</t>
  </si>
  <si>
    <t>op.exp.2</t>
  </si>
  <si>
    <t>Configuración de seguridad</t>
  </si>
  <si>
    <t>op.exp.3</t>
  </si>
  <si>
    <t>Gestión de la configuración de seguridad</t>
  </si>
  <si>
    <t>op.exp.4</t>
  </si>
  <si>
    <t>Mantenimiento y actualizaciones de seguridad</t>
  </si>
  <si>
    <t>+R1  +R2</t>
  </si>
  <si>
    <t>op.exp.5</t>
  </si>
  <si>
    <t>Gestión de cambios</t>
  </si>
  <si>
    <t>op.exp.6</t>
  </si>
  <si>
    <t>Protección frente a código dañino</t>
  </si>
  <si>
    <t>+R1  +R2  +R3  +R4</t>
  </si>
  <si>
    <t>op.exp.7</t>
  </si>
  <si>
    <t>Gestión de incidentes</t>
  </si>
  <si>
    <t>op.exp.8</t>
  </si>
  <si>
    <t>Registro de la actividad</t>
  </si>
  <si>
    <t>_ _ _ _ T</t>
  </si>
  <si>
    <t>+R1  +R2  +R3  +R4  +R5</t>
  </si>
  <si>
    <t>op.exp.9</t>
  </si>
  <si>
    <t>Registro de la gestión de incidentes</t>
  </si>
  <si>
    <t>op.exp.10</t>
  </si>
  <si>
    <t>Protección de claves criptográficas</t>
  </si>
  <si>
    <t>op.ext</t>
  </si>
  <si>
    <t>Recursos externos</t>
  </si>
  <si>
    <t>op.ext.1</t>
  </si>
  <si>
    <t>Contratación y acuerdos de nivel de servicio</t>
  </si>
  <si>
    <t>op.ext.2</t>
  </si>
  <si>
    <t>Gestión diaria</t>
  </si>
  <si>
    <t>op.ext.3</t>
  </si>
  <si>
    <t>Protección de la cadena de suministro</t>
  </si>
  <si>
    <t>op.ext.4</t>
  </si>
  <si>
    <t>Interconexión de sistemas</t>
  </si>
  <si>
    <t>op.nub</t>
  </si>
  <si>
    <t>Servicios en la nube</t>
  </si>
  <si>
    <t>op.nub.1</t>
  </si>
  <si>
    <t>Protección de servicios en la nube</t>
  </si>
  <si>
    <t>op.cont</t>
  </si>
  <si>
    <t>Continuidad del servicio</t>
  </si>
  <si>
    <t>op.cont.1</t>
  </si>
  <si>
    <t>Análisis de impacto</t>
  </si>
  <si>
    <t>op.cont.2</t>
  </si>
  <si>
    <t>Plan de continuidad</t>
  </si>
  <si>
    <t>op.cont.3</t>
  </si>
  <si>
    <t>Pruebas periódicas</t>
  </si>
  <si>
    <t>op.cont.4</t>
  </si>
  <si>
    <t>Medios alternativos</t>
  </si>
  <si>
    <t>op.mon</t>
  </si>
  <si>
    <t>Monitorización del sistema</t>
  </si>
  <si>
    <t>op.mon.1</t>
  </si>
  <si>
    <t>Detección de intrusión</t>
  </si>
  <si>
    <t>op.mon.2</t>
  </si>
  <si>
    <t>Sistema de métricas</t>
  </si>
  <si>
    <t>op.mon.3</t>
  </si>
  <si>
    <t>Vigilancia</t>
  </si>
  <si>
    <t>+R1  +R2  +R3  +R4  +R5  +R6</t>
  </si>
  <si>
    <t>mp</t>
  </si>
  <si>
    <t>Medidas de protección</t>
  </si>
  <si>
    <t>mp.if</t>
  </si>
  <si>
    <t>Protección de las instalaciones e infraestructuras</t>
  </si>
  <si>
    <t>mp.if.1</t>
  </si>
  <si>
    <t>Áreas separadas y con control de acceso</t>
  </si>
  <si>
    <t>mp.if.2</t>
  </si>
  <si>
    <t>Identificación de las personas</t>
  </si>
  <si>
    <t>mp.if.3</t>
  </si>
  <si>
    <t>Acondicionamiento de los locales</t>
  </si>
  <si>
    <t>mp.if.4</t>
  </si>
  <si>
    <t>Energía eléctrica</t>
  </si>
  <si>
    <t>mp.if.5</t>
  </si>
  <si>
    <t>Protección frente a incendios</t>
  </si>
  <si>
    <t>mp.if.6</t>
  </si>
  <si>
    <t>Protección frente a inundaciones</t>
  </si>
  <si>
    <t>mp.if.7</t>
  </si>
  <si>
    <t>Registro de entrada y salida de equipamiento</t>
  </si>
  <si>
    <t>mp.per</t>
  </si>
  <si>
    <t>Gestión del personal</t>
  </si>
  <si>
    <t>mp.per.1</t>
  </si>
  <si>
    <t>Caracterización del puesto de trabajo</t>
  </si>
  <si>
    <t>mp.per.2</t>
  </si>
  <si>
    <t>Deberes y obligaciones</t>
  </si>
  <si>
    <t>mp.per.3</t>
  </si>
  <si>
    <t>Concienciación</t>
  </si>
  <si>
    <t>mp.per.4</t>
  </si>
  <si>
    <t>Formación</t>
  </si>
  <si>
    <t>mp.eq</t>
  </si>
  <si>
    <t>Protección de los equipos</t>
  </si>
  <si>
    <t>mp.eq.1</t>
  </si>
  <si>
    <t>Puesto de trabajo despejado</t>
  </si>
  <si>
    <t>mp.eq.2</t>
  </si>
  <si>
    <t>Bloqueo de puesto de trabajo</t>
  </si>
  <si>
    <t>_  _  _ A _</t>
  </si>
  <si>
    <t>mp.eq.3</t>
  </si>
  <si>
    <t>Protección de dispositivos portátiles</t>
  </si>
  <si>
    <t>+R1 +R2</t>
  </si>
  <si>
    <t>mp.eq.4</t>
  </si>
  <si>
    <t>Otros dispositivos conectados a la red</t>
  </si>
  <si>
    <t>_  _ C _  _</t>
  </si>
  <si>
    <t>mp.com</t>
  </si>
  <si>
    <t>Protección de las comunicaciones</t>
  </si>
  <si>
    <t>mp.com.1</t>
  </si>
  <si>
    <t>Perímetro seguro</t>
  </si>
  <si>
    <t>mp.com.2</t>
  </si>
  <si>
    <t>Protección de la confidencialidad</t>
  </si>
  <si>
    <t>mp.com.3</t>
  </si>
  <si>
    <t>Protección de la integridad y de la autenticidad</t>
  </si>
  <si>
    <t>_ I _ A _</t>
  </si>
  <si>
    <t>mp.com.4</t>
  </si>
  <si>
    <t>Separación de flujos de información en la red</t>
  </si>
  <si>
    <t>+ [R1 o R2 o R3]</t>
  </si>
  <si>
    <t>+[R2 o R3] +R4</t>
  </si>
  <si>
    <t>mp.si</t>
  </si>
  <si>
    <t>Protección de los soportes de información</t>
  </si>
  <si>
    <t>mp.si.1</t>
  </si>
  <si>
    <t>Marcado de soportes</t>
  </si>
  <si>
    <t>mp.si.2</t>
  </si>
  <si>
    <t>Criptografía</t>
  </si>
  <si>
    <t>_  I C _  _</t>
  </si>
  <si>
    <t>mp.si.3</t>
  </si>
  <si>
    <t>Custodia</t>
  </si>
  <si>
    <t>mp.si.4</t>
  </si>
  <si>
    <t>Transporte</t>
  </si>
  <si>
    <t>mp.si.5</t>
  </si>
  <si>
    <t>Borrado y destrucción</t>
  </si>
  <si>
    <t>mp.sw</t>
  </si>
  <si>
    <t>Protección de las aplicaciones informáticas</t>
  </si>
  <si>
    <t>mp.sw.1</t>
  </si>
  <si>
    <t>Desarrollo de aplicaciones</t>
  </si>
  <si>
    <t>mp.sw.2</t>
  </si>
  <si>
    <t>Aceptación y puesta en servicio</t>
  </si>
  <si>
    <t>mp.info</t>
  </si>
  <si>
    <t>Protección de la información</t>
  </si>
  <si>
    <t>mp.info.1</t>
  </si>
  <si>
    <t>mp.info.2</t>
  </si>
  <si>
    <t>Calificación de la información</t>
  </si>
  <si>
    <t>mp.info.3</t>
  </si>
  <si>
    <t>Firma electrónica</t>
  </si>
  <si>
    <t>mp.info.4</t>
  </si>
  <si>
    <t>Sellos de tiempo</t>
  </si>
  <si>
    <t>mp.info.5</t>
  </si>
  <si>
    <t>Limpieza de documentos</t>
  </si>
  <si>
    <t>mp.info.6</t>
  </si>
  <si>
    <t>Copias de seguridad</t>
  </si>
  <si>
    <t>mp.s</t>
  </si>
  <si>
    <t>Protección de los servicios</t>
  </si>
  <si>
    <t>mp.s.1</t>
  </si>
  <si>
    <t>Protección del correo electrónico</t>
  </si>
  <si>
    <t>mp.s.2</t>
  </si>
  <si>
    <t>Protección de servicios y aplicaciones web</t>
  </si>
  <si>
    <t>+[R1 o R2]</t>
  </si>
  <si>
    <t>+R2 +R3</t>
  </si>
  <si>
    <t>mp.s.3</t>
  </si>
  <si>
    <t>Protección de la navegación web</t>
  </si>
  <si>
    <t>mp.s.4</t>
  </si>
  <si>
    <t>Protección frente a denegación de servicio</t>
  </si>
  <si>
    <t>NIVEL POR DIMENSIÓN</t>
  </si>
  <si>
    <t>DECLARACIÓN DE APLICABILIDAD PRELIMINAR</t>
  </si>
  <si>
    <t>Nº medidas</t>
  </si>
  <si>
    <t>2. Justificación. Regulación general o sectorial aplicable.</t>
  </si>
  <si>
    <t>Categorías de datos tratados</t>
  </si>
  <si>
    <t>Transferencias internacionales</t>
  </si>
  <si>
    <t>Períodos de retención</t>
  </si>
  <si>
    <t>¿Categoría especial de datos?</t>
  </si>
  <si>
    <t>El siguiente cuestionario pretende analizar si la iniciativa realizada por el área implica tratamiento de datos de carácter personal sujetos al marco jurídico que regula el derecho de protección de datos y valorar si en el tratamiento concurren circunstancias y situaciones que obliguen a realizar una Evaluación de Impacto en Protección de Datos (EIPD). 
Se podrá ampliar información respecto a los Datos Tratados en el apartado correspondiente.</t>
  </si>
  <si>
    <t>Tratamiento Riesgos</t>
  </si>
  <si>
    <t>Matriz de Riesgo</t>
  </si>
  <si>
    <t>Afecta al ejercicio de derechos fundamentales, con consecuencias irreversibles.</t>
  </si>
  <si>
    <t>Nec. y Prop.</t>
  </si>
  <si>
    <t>&lt;&lt;EDITAR&gt;&gt; No facilitar la información en materia de protección de datos o no redactarla de forma accesible y fácil de entender</t>
  </si>
  <si>
    <t>Los casos anteriores con consecuencias reversibles, así como la pérdida de control del interesado sobre sus datos o que afecta a un gran número de sujetos.</t>
  </si>
  <si>
    <t>Pérdida muy limitada del control de algún dato personal y a interesados puntuales.</t>
  </si>
  <si>
    <t>Todos los efectos son reversibles.</t>
  </si>
  <si>
    <t>Importantes vulnerabilidades o constancia de que se ha materializado el riesgo en el último año en distintas entidades.</t>
  </si>
  <si>
    <t>Posibles vulnerabilidades o constancia de que se ha materializado el riesgo en el último año en alguna entidad.</t>
  </si>
  <si>
    <t>Constancia de materialización en los últimos 10 años en alguna entidad.</t>
  </si>
  <si>
    <t>No hay constancia de materialización de dicho riesgo en ningún caso.</t>
  </si>
  <si>
    <r>
      <t>7</t>
    </r>
    <r>
      <rPr>
        <sz val="7"/>
        <color rgb="FFB43412"/>
        <rFont val="Times New Roman"/>
        <family val="1"/>
      </rPr>
      <t xml:space="preserve">        </t>
    </r>
    <r>
      <rPr>
        <sz val="20"/>
        <color rgb="FFB43412"/>
        <rFont val="Calibri Light"/>
        <family val="2"/>
      </rPr>
      <t>APDCAT Información para EIDF</t>
    </r>
  </si>
  <si>
    <t>Medidas generales y comunes para todos los factores de riesgo. En función del nivel de riesgo del tratamiento habrá de ser más exigente con estas medidas.</t>
  </si>
  <si>
    <r>
      <t>1.2</t>
    </r>
    <r>
      <rPr>
        <sz val="7"/>
        <color theme="1"/>
        <rFont val="Times New Roman"/>
        <family val="1"/>
      </rPr>
      <t xml:space="preserve">      </t>
    </r>
    <r>
      <rPr>
        <sz val="16"/>
        <color theme="1"/>
        <rFont val="Calibri Light"/>
        <family val="2"/>
      </rPr>
      <t>Alcance del proyecto</t>
    </r>
  </si>
  <si>
    <r>
      <t>1.1</t>
    </r>
    <r>
      <rPr>
        <sz val="7"/>
        <color theme="1"/>
        <rFont val="Times New Roman"/>
        <family val="1"/>
      </rPr>
      <t xml:space="preserve">      </t>
    </r>
    <r>
      <rPr>
        <sz val="16"/>
        <color theme="1"/>
        <rFont val="Calibri Light"/>
        <family val="2"/>
      </rPr>
      <t>Definición del proyecto en el SAS</t>
    </r>
  </si>
  <si>
    <t>Implantación previa en otros centros</t>
  </si>
  <si>
    <t>Antecedentes 
(memoria justificativa, requerimientos legales, ...)</t>
  </si>
  <si>
    <t xml:space="preserve">Medidas generales y comunes para los factores de riesgo. </t>
  </si>
  <si>
    <r>
      <t>7.1</t>
    </r>
    <r>
      <rPr>
        <sz val="7"/>
        <color theme="1"/>
        <rFont val="Times New Roman"/>
        <family val="1"/>
      </rPr>
      <t xml:space="preserve">      </t>
    </r>
    <r>
      <rPr>
        <sz val="16"/>
        <color theme="1"/>
        <rFont val="Calibri Light"/>
        <family val="2"/>
      </rPr>
      <t>Análisis del sistema de IA, incluidos flujos de datos relacionados</t>
    </r>
  </si>
  <si>
    <t>Identificación de los responsables: ¿qué personas/entidades están implicadas en el diseño, desarrollo y despliegue de los sistemas de IA? ¿Cuál es su papel?</t>
  </si>
  <si>
    <r>
      <t>7.2</t>
    </r>
    <r>
      <rPr>
        <sz val="7"/>
        <color theme="1"/>
        <rFont val="Times New Roman"/>
        <family val="1"/>
      </rPr>
      <t xml:space="preserve">      </t>
    </r>
    <r>
      <rPr>
        <sz val="16"/>
        <color theme="1"/>
        <rFont val="Calibri Light"/>
        <family val="2"/>
      </rPr>
      <t>Contexto de derechos fundamentales</t>
    </r>
  </si>
  <si>
    <t>¿Qué derechos fundamentales se ven potencialmente afectados por el uso del sistema de IA?</t>
  </si>
  <si>
    <t>¿Qué instrumentos jurídicos internacionales/regionales de protección de los derechos humanos/fundamentales se han aplicado a nivel operativo?</t>
  </si>
  <si>
    <t>¿Cuáles son las decisiones y disposiciones más relevantes en materia de derechos humanos/fundamentales?</t>
  </si>
  <si>
    <r>
      <t>7.3</t>
    </r>
    <r>
      <rPr>
        <sz val="7"/>
        <color theme="1"/>
        <rFont val="Times New Roman"/>
        <family val="1"/>
      </rPr>
      <t xml:space="preserve">      </t>
    </r>
    <r>
      <rPr>
        <sz val="16"/>
        <color theme="1"/>
        <rFont val="Calibri Light"/>
        <family val="2"/>
      </rPr>
      <t>Controles implementados</t>
    </r>
  </si>
  <si>
    <t>¿Qué políticas y procedimientos se han implementado para evaluar el posible impacto sobre los derechos fundamentales, incluida la participación de las partes interesadas?</t>
  </si>
  <si>
    <t>¿Se ha realizado, desarrollado y aplicado una evaluación de impacto en relación con cuestiones específicas (por ejemplo, protección de datos) o algunas características del sistema (por ejemplo, el uso de la biometría)?</t>
  </si>
  <si>
    <r>
      <t>7.4</t>
    </r>
    <r>
      <rPr>
        <sz val="7"/>
        <color theme="1"/>
        <rFont val="Times New Roman"/>
        <family val="1"/>
      </rPr>
      <t xml:space="preserve">      </t>
    </r>
    <r>
      <rPr>
        <sz val="16"/>
        <color theme="1"/>
        <rFont val="Calibri Light"/>
        <family val="2"/>
      </rPr>
      <t>Intervención de las partes interesadas y diligencia debida</t>
    </r>
  </si>
  <si>
    <t>¿Cuáles son los principales grupos o comunidades potencialmente afectados por el sistema de IA, incluido su desarrollo?</t>
  </si>
  <si>
    <t>¿Qué partes interesadas, además de los individuos o grupos que puedan verse afectados por los sistemas de IA, deben participar (por ejemplo, la sociedad civil y las organizaciones internacionales, expertos, asociaciones industriales, periodistas)?</t>
  </si>
  <si>
    <t>¿Hay otros titulares de obligaciones que deban participar, aparte del proveedor y el responsable del despliegue de IA (por ejemplo, autoridades nacionales, organismos gubernamentales)?</t>
  </si>
  <si>
    <t>¿Han participado en el proceso de evaluación los socios comerciales, incluidos los proveedores de servicios (por ejemplo, subcontratistas en sistemas de IA y conjuntos de datos)?</t>
  </si>
  <si>
    <t>¿Ha llevado a cabo el proveedor de IA una evaluación de su cadena de suministro, para identificar si las actividades de los proveedores/contratistas que participan en el desarrollo de productos/servicios pueden afectar a los derechos fundamentales?</t>
  </si>
  <si>
    <t>¿El proveedor y el responsable del despliegue de la IA han comunicado públicamente las posibles repercusiones del sistema de IA en los derechos fundamentales?</t>
  </si>
  <si>
    <t>¿El proveedor y el responsable del despliegue de la IA han proporcionado formación sobre estándares de derechos fundamentales al personal encargado de la gestión y la contratación relacionadas con el sistema de IA?</t>
  </si>
  <si>
    <t>Identificación de los posibles titulares de derechos: ¿quiénes son los individuos o grupos que pueden verse afectados por los sistemas de IA? ¿Se incluyen entre ellos individuos o grupos vulnerables?</t>
  </si>
  <si>
    <t>¿Cuáles son los tribunales u organismos más relevantes en materia de derechos fundamentales en el contexto de uso?</t>
  </si>
  <si>
    <t>Finalidad del sistema</t>
  </si>
  <si>
    <t>Descripción del sistema (procesos y frecuencia de uso)</t>
  </si>
  <si>
    <t>Business requirements and design. The misidentification of risks to individual rights and freedoms caused by not carrying out a risk assessment. As a consequence, an organisation cannot put in place appropriate technical and organisational measures to prevent harms occurring to individuals.</t>
  </si>
  <si>
    <t>Business requirements and design. A lack of accountability over risks to individual rights and freedoms created or exacerbated by AI systems is caused by not clearly assigning roles and responsibilities. As a consequence, risks are left unaddressed, and individuals may suffer harm.</t>
  </si>
  <si>
    <t>Business requirements and design. Function creep over how personal data is processed is caused by not defining what purpose you will use your AI system. As a consequence, individuals lose control over how their data is being used.</t>
  </si>
  <si>
    <t>Business requirements and design. AI systems producing unfair outcomes for individuals are caused by insufficiently diverse training data, training data inappropriate for the purpose of the AI system, training data that reflects past discrimination, design architecture choices or another reason. As a consequence, individuals suffer from unjustified adverse impacts such as discrimination, financial loss or other significant economic or social disadvantages.</t>
  </si>
  <si>
    <t xml:space="preserve">Business requirements and design. The lack of transparency, interpretability and/or explainability is caused by choices about how an AI system is designed and developed. As a consequence, individuals lack the understanding about how their data is being used, how the AI system affects them, and how to exercise their individual rights. </t>
  </si>
  <si>
    <t>Business requirements and design. The unauthorised or unlawful processing, accidental loss, destruction, or damage of personal data is caused by insecure AI systems. As a consequence, individuals can suffer from financial loss, identity fraud and a loss of trust.</t>
  </si>
  <si>
    <t>Business requirements and design. The excessive and irrelevant collection of personal data is caused by a default approach to collect as much data as possible to design and build AI systems. As a consequence, individuals suffer from unlawful and unfair processing.</t>
  </si>
  <si>
    <t>Business requirements and design. The failure to respond adequately to information rights requests is caused by a lack of awareness that data subject rights apply throughout the lifecycle of an AI system wherever personal data is used. As a consequence, individuals become disempowered over how their personal data is used and lose trust in the organisation handling their personal data.</t>
  </si>
  <si>
    <t>Business requirements and design. Tokenistic human review of outputs by AI systems may inadvertently cause solely automated decision-making with legal or similarly significant effects. As a consequence, individuals suffer from prohibited processing taking place and inaccurate and/or unfair decisions being made about them, which have legal or similarly significant effects.</t>
  </si>
  <si>
    <t>Data acquisition and preparation . Failing to choose an appropriate lawful basis causes the unlawful collection of personal data. As a consequence, individuals lose trust over how their data is used and suffer from unfair processing.</t>
  </si>
  <si>
    <t>Data acquisition and preparation . An AI system that produces unfair outcomes for different individuals or groups is caused by insufficiently diverse training data, training data inappropriate for the purpose of the AI system, or training data that reflects past discrimination. As a consequence, individuals suffer from unjustified adverse impacts such as discrimination, financial loss or other significant economic or social disadvantages.</t>
  </si>
  <si>
    <t>Data acquisition and preparation . Individuals suffering discriminatory outcomes are caused by an AI system relying on protected characteristics (or their proxies) to make a decision. As a consequence, individuals suffer from unlawful decisions being made about them and miss out on economic or social benefits.</t>
  </si>
  <si>
    <t>Data acquisition and preparation . Bias is caused by a lack of, or poorly conducted, bias analysis. As a consequence, individuals suffer from undetected discriminatory outcomes and miss out on economic or social benefits.</t>
  </si>
  <si>
    <t>Data acquisition and preparation . Poor labelling of training data is caused by unclear labelling policies. As a consequence, individuals suffer from inaccurate and/or unfair outcomes made about them by AI systems.</t>
  </si>
  <si>
    <t>Data acquisition and preparation . Inadequate training datasets leading to overfitting is caused by not collecting enough features or enough cases. As a consequence, individuals suffer from poor outcomes made by the AI system.</t>
  </si>
  <si>
    <t>Data acquisition and preparation . Unclear privacy notices are caused by a lack of clear internal definitions about what your AI system will be used for. As a consequence, individuals cannot understand or have control over how their personal information is processed.</t>
  </si>
  <si>
    <t>Data acquisition and preparation . The collection of too much personal data is caused by not applying de-identification techniques. As a consequence, individuals suffer from unlawful and unfair processing.</t>
  </si>
  <si>
    <t>Training and testing . Undetected function creep is caused by a learning algorithm developing in an unpredicted way. As a consequence, individuals lose their right to be informed about how their data is being used and lose trust in the organisation handling their personal data.</t>
  </si>
  <si>
    <t>Training and testing . Overfitting is caused by a learning algorithm paying too much attention to the specific features in the training datasets. As a consequence, individuals who aren't similar to the individuals in the training datasets suffer from inaccurate and unfair outcomes.</t>
  </si>
  <si>
    <t>Training and testing . Discriminatory outcomes caused by an algorithm basing decisions on protected characteristics (or their proxies) leads to adverse impacts on individuals such as financial loss or other significant economic or social disadvantages.</t>
  </si>
  <si>
    <t>Training and testing . Individuals being subject to unexplainable decisions are caused by AI systems that use high dimensionality or complex learning algorithms. As a consequence, individuals cannot exercise their right to be informed and may feel disempowered to object to the decision.</t>
  </si>
  <si>
    <t xml:space="preserve">Training and testing . Inappropriate access to training data, training code, and deployment code is caused by lax security policies. As a consequence, individuals may have their personal data subjected to data poisoning attacks leading to unfair advantages or disadvantages. </t>
  </si>
  <si>
    <t>Training and testing . Accidental loss of training and testing data is caused by a lack of accountability and documentation. As a consequence, individuals lose control over how their data is processed and lose trust in the organisation handling their personal data.</t>
  </si>
  <si>
    <t>Training and testing . Undetected security vulnerabilities in an AI system’s software stack are caused by a lack of, or poorly conducted, security checks of software. As a consequence, individuals suffer from security attacks and breaches of their personal data.</t>
  </si>
  <si>
    <t>Training and testing . Processing more data than is strictly necessary is caused by a lack of a review over what data is needed to effectively train and test the AI system. As a consequence, individuals suffer from unlawful and unfair processing.</t>
  </si>
  <si>
    <t>Training and testing . Non-meaningful human review is caused by a lack of training for human reviewers to interpret and challenge outputs made by an AI system. As a consequence, individuals are subject to unlawful solely automated decisions that have legal effects or similar significant effects that are inaccurate and/or unfair.</t>
  </si>
  <si>
    <t>Deployment and monitoring. Undetected model drift is caused by irregular system testing. As a consequence, individuals suffer from unfair decisions being made about them and may exclude them from social or economic opportunities.</t>
  </si>
  <si>
    <t>Deployment and monitoring. Where the steps set out in 3.4 are followed, non-meaningful explanations may still be caused by failing to update how they are presented following feedback from individuals. As a consequence, individuals cannot be informed about how their data has been used, nor receive meaningful information about the logic involved.</t>
  </si>
  <si>
    <t>Deployment and monitoring. Attacks on AI systems are caused by poor security practices. As a consequence, individuals have their personal data subject to data breaches leading to potential financial losses and/or fraud.</t>
  </si>
  <si>
    <t>Deployment and monitoring. Model drift is caused by training data no longer being relevant or adequate. As a consequence, individuals suffer from unlawful and unfair processing.</t>
  </si>
  <si>
    <t>Deployment and monitoring. Non-meaningful human review is caused by automation bias or a lack of interpretability. As a result, individuals may not be able to exercise their right to not be subject to solely automated decision-making with legal or similarly significant effects.</t>
  </si>
  <si>
    <t>Deployment and monitoring. Incompatible or repurposed processing is caused by a shift in how the AI system is deployed. As a result, individuals’ lose control over how their data is used, become uninformed and lose trust in the organisation handling their personal data.</t>
  </si>
  <si>
    <t>Assign technical and operational roles and responsibilities and provide clear direction and support on the use of AI systems and the application of data protection law</t>
  </si>
  <si>
    <t>Document each purpose for using personal data at each stage of the AI lifecycle, assess whether they are compatible with the originally defined purpose, and schedule reviews to reassess your purposes and whether they remain compatible.</t>
  </si>
  <si>
    <t>Conduct a data protection impact assessment (DPIA)</t>
  </si>
  <si>
    <t>Supervisión humana y entrenamiento</t>
  </si>
  <si>
    <t>Transparencia y explicabilidad</t>
  </si>
  <si>
    <t>Gobierno, reparación y manejo de quejas</t>
  </si>
  <si>
    <t>Monitorización y revisión</t>
  </si>
  <si>
    <t>Partes interesadas y consultas</t>
  </si>
  <si>
    <t>Documentación, implementación e informes</t>
  </si>
  <si>
    <r>
      <t>7.5</t>
    </r>
    <r>
      <rPr>
        <sz val="7"/>
        <color theme="1"/>
        <rFont val="Times New Roman"/>
        <family val="1"/>
      </rPr>
      <t xml:space="preserve">      </t>
    </r>
    <r>
      <rPr>
        <sz val="16"/>
        <color theme="1"/>
        <rFont val="Calibri Light"/>
        <family val="2"/>
      </rPr>
      <t>Requisitos</t>
    </r>
  </si>
  <si>
    <t>Información relacionada con las evaluaciones de impacto en los derechos fundamentales, conforme al artículo 27 RIA, cuando se utilizan sistemas de inteligencia artificial de alto riesgo (relacionada con la metodología publicada por la APDCAT).
Fecha de entrada en vigor: 02/08/2026.</t>
  </si>
  <si>
    <r>
      <t xml:space="preserve">Este informe está orientado hacia los resultados del análisis de riesgos y evaluación de impacto en protección de datos (EIPD) correspondiente al tratamiento de datos de carácter personal realizado por el sistema de información, conforme a los requisitos del RGPD, LOPDGDD y a las medidas de seguridad a implantar para el cumplimiento de dicha normativa (incluidas en el Esquema Nacional de Seguridad ENS). 
El análisis identifica la licitud del tratamiento, necesidad y proporcionalidad de este, las amenazas, el riesgo y las propuestas de soluciones a dicho riesgo cuando este sobrepasa el nivel considerado aceptable.
Si la conclusión de la EIPD es favorable, </t>
    </r>
    <r>
      <rPr>
        <b/>
        <sz val="11"/>
        <color theme="1"/>
        <rFont val="Calibri"/>
        <family val="2"/>
        <scheme val="minor"/>
      </rPr>
      <t>el tratamiento de datos se podrá llevar a cabo siempre y cuando las acciones y medidas incluidas en el Plan de Tratamiento de Riesgos hayan sido implantadas.</t>
    </r>
    <r>
      <rPr>
        <sz val="11"/>
        <color theme="1"/>
        <rFont val="Calibri"/>
        <family val="2"/>
        <scheme val="minor"/>
      </rPr>
      <t xml:space="preserve">
En todo caso, </t>
    </r>
    <r>
      <rPr>
        <u/>
        <sz val="11"/>
        <color theme="1"/>
        <rFont val="Calibri"/>
        <family val="2"/>
        <scheme val="minor"/>
      </rPr>
      <t>ESTE INFORME NO SUPONE EN NINGÚN CASO LA APROBACIÓN DEL PROYECTO</t>
    </r>
    <r>
      <rPr>
        <sz val="11"/>
        <color theme="1"/>
        <rFont val="Calibri"/>
        <family val="2"/>
        <scheme val="minor"/>
      </rPr>
      <t>.</t>
    </r>
  </si>
  <si>
    <r>
      <t xml:space="preserve">Certificación ENS 
</t>
    </r>
    <r>
      <rPr>
        <sz val="6"/>
        <color theme="1"/>
        <rFont val="Verdana"/>
        <family val="2"/>
      </rPr>
      <t>(ENS, ISO 27001, etc)</t>
    </r>
  </si>
  <si>
    <r>
      <t>POC de Seguridad</t>
    </r>
    <r>
      <rPr>
        <vertAlign val="superscript"/>
        <sz val="8"/>
        <color theme="1"/>
        <rFont val="Verdana"/>
        <family val="2"/>
      </rPr>
      <t xml:space="preserve">
Punto de Contacto de Seguridad</t>
    </r>
  </si>
  <si>
    <r>
      <t xml:space="preserve">Certificaciones seguridad
</t>
    </r>
    <r>
      <rPr>
        <sz val="6"/>
        <color theme="1"/>
        <rFont val="Verdana"/>
        <family val="2"/>
      </rPr>
      <t>(ISO 27001, 22301, 27799, etc)</t>
    </r>
  </si>
  <si>
    <r>
      <t xml:space="preserve">DPD 
</t>
    </r>
    <r>
      <rPr>
        <sz val="6"/>
        <color theme="1"/>
        <rFont val="Verdana"/>
        <family val="2"/>
      </rPr>
      <t>(Delegado Protección de Datos, si procede)</t>
    </r>
  </si>
  <si>
    <t>Servicio prestado</t>
  </si>
  <si>
    <r>
      <t xml:space="preserve">Proveedor 
</t>
    </r>
    <r>
      <rPr>
        <sz val="6"/>
        <color theme="1"/>
        <rFont val="Verdana"/>
        <family val="2"/>
      </rPr>
      <t>(Entidad adjudicataria/Encargado Tratamiento)</t>
    </r>
  </si>
  <si>
    <t>Entidad</t>
  </si>
  <si>
    <r>
      <t xml:space="preserve">Analizar los riesgos asociados al tratamiento de datos, indicando la probabilidad de ocurrencia y el impacto de estos. 
Indicar las medidas que se van a aplicar para tratar los riesgos, responsable y estado de las medidas en relación a su implantación y  relacionar con el plan de acción propuesto.
</t>
    </r>
    <r>
      <rPr>
        <u/>
        <sz val="10.5"/>
        <color theme="1"/>
        <rFont val="Calibri"/>
        <family val="2"/>
        <scheme val="minor"/>
      </rPr>
      <t>Referencia</t>
    </r>
    <r>
      <rPr>
        <sz val="10.5"/>
        <color theme="1"/>
        <rFont val="Calibri"/>
        <family val="2"/>
        <scheme val="minor"/>
      </rPr>
      <t>: AEPD Guía de Gestión del Riesgo y Evaluación de Impacto en tratamientos de datos personales</t>
    </r>
  </si>
  <si>
    <r>
      <t>8</t>
    </r>
    <r>
      <rPr>
        <sz val="7"/>
        <color rgb="FFB43412"/>
        <rFont val="Times New Roman"/>
        <family val="1"/>
      </rPr>
      <t xml:space="preserve">        </t>
    </r>
    <r>
      <rPr>
        <sz val="20"/>
        <color rgb="FFB43412"/>
        <rFont val="Calibri Light"/>
        <family val="2"/>
      </rPr>
      <t>Conclusiones. Plan de acción</t>
    </r>
  </si>
  <si>
    <t xml:space="preserve">El plan de acción es el conjunto de iniciativas que se deben llevar a cabo para implantar las medidas de control que ayudan a tratar los riesgos identificados de una actividad de tratamiento hasta un nivel considerado aceptable y concluir con respecto al resultado obtenido.
Para gestionar el riesgo detectado en la fase anterior y realizar seguimiento de la efectividad de la acciones, este plan incorpora medidas de seguridad y de protección de datos, desde el diseño y por defecto, con los objetivos, tareas, calendario y responsables, así como el estado actual de dichas acciones. </t>
  </si>
  <si>
    <t>Responsable del sistema</t>
  </si>
  <si>
    <t>Responsable del servicio</t>
  </si>
  <si>
    <t>Responsable información</t>
  </si>
  <si>
    <t>IdTareaSeguridad-NOMBRESISTEMA</t>
  </si>
  <si>
    <r>
      <t xml:space="preserve">Cadena de Suministro 
</t>
    </r>
    <r>
      <rPr>
        <sz val="6"/>
        <color theme="1"/>
        <rFont val="Verdana"/>
        <family val="2"/>
      </rPr>
      <t>(Entidad subcontratada/Subencargado tratamiento/Otros)</t>
    </r>
  </si>
  <si>
    <t xml:space="preserve"> Dirección General de Salud Digital e Infraestructuras Tecnológicas</t>
  </si>
  <si>
    <t>Registro de cambios</t>
  </si>
  <si>
    <t>Fecha </t>
  </si>
  <si>
    <t>Autor </t>
  </si>
  <si>
    <t>Versión </t>
  </si>
  <si>
    <t>Referencia de cambios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</si>
</sst>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8">
    <font>
      <sz val="11"/>
      <color theme="1"/>
      <name val="Calibri"/>
      <family val="2"/>
      <scheme val="minor"/>
    </font>
    <font>
      <sz val="20"/>
      <color rgb="FFB43412"/>
      <name val="Calibri Light"/>
      <family val="2"/>
    </font>
    <font>
      <sz val="7"/>
      <color rgb="FFB43412"/>
      <name val="Times New Roman"/>
      <family val="1"/>
    </font>
    <font>
      <sz val="10.5"/>
      <color theme="1"/>
      <name val="Calibri"/>
      <family val="2"/>
      <scheme val="minor"/>
    </font>
    <font>
      <sz val="16"/>
      <color theme="1"/>
      <name val="Calibri Light"/>
      <family val="2"/>
    </font>
    <font>
      <sz val="7"/>
      <color theme="1"/>
      <name val="Times New Roman"/>
      <family val="1"/>
    </font>
    <font>
      <sz val="8"/>
      <color rgb="FF000000"/>
      <name val="Verdana"/>
      <family val="2"/>
    </font>
    <font>
      <i/>
      <sz val="8"/>
      <color rgb="FF002060"/>
      <name val="Verdana"/>
      <family val="2"/>
    </font>
    <font>
      <b/>
      <sz val="8"/>
      <color rgb="FF000000"/>
      <name val="Verdana"/>
      <family val="2"/>
    </font>
    <font>
      <sz val="8"/>
      <color rgb="FF002060"/>
      <name val="Verdana"/>
      <family val="2"/>
    </font>
    <font>
      <b/>
      <sz val="10"/>
      <color rgb="FFFFFFFF"/>
      <name val="Verdana"/>
      <family val="2"/>
    </font>
    <font>
      <sz val="8"/>
      <color theme="1"/>
      <name val="Verdana"/>
      <family val="2"/>
    </font>
    <font>
      <b/>
      <sz val="8"/>
      <color theme="1"/>
      <name val="Verdana"/>
      <family val="2"/>
    </font>
    <font>
      <b/>
      <sz val="11"/>
      <color theme="0"/>
      <name val="Calibri"/>
      <family val="2"/>
      <scheme val="minor"/>
    </font>
    <font>
      <sz val="11"/>
      <color theme="0"/>
      <name val="Calibri"/>
      <family val="2"/>
      <scheme val="minor"/>
    </font>
    <font>
      <sz val="11"/>
      <color theme="1"/>
      <name val="NewsGotT"/>
    </font>
    <font>
      <sz val="9"/>
      <color indexed="81"/>
      <name val="Tahoma"/>
      <family val="2"/>
    </font>
    <font>
      <sz val="11"/>
      <color theme="1"/>
      <name val="Verdana"/>
      <family val="2"/>
    </font>
    <font>
      <b/>
      <sz val="12"/>
      <color theme="0"/>
      <name val="Verdana"/>
      <family val="2"/>
    </font>
    <font>
      <sz val="11"/>
      <color theme="1"/>
      <name val="Calibri"/>
      <family val="2"/>
    </font>
    <font>
      <b/>
      <sz val="10"/>
      <color theme="1"/>
      <name val="Verdana"/>
      <family val="2"/>
    </font>
    <font>
      <sz val="10"/>
      <color theme="1"/>
      <name val="Verdana"/>
      <family val="2"/>
    </font>
    <font>
      <sz val="11"/>
      <name val="Calibri"/>
      <family val="2"/>
      <scheme val="minor"/>
    </font>
    <font>
      <sz val="10"/>
      <name val="Verdana"/>
      <family val="2"/>
    </font>
    <font>
      <sz val="10"/>
      <name val="Calibri"/>
      <family val="2"/>
      <scheme val="minor"/>
    </font>
    <font>
      <b/>
      <sz val="11"/>
      <color theme="1"/>
      <name val="Calibri"/>
      <family val="2"/>
      <scheme val="minor"/>
    </font>
    <font>
      <b/>
      <sz val="10.5"/>
      <color theme="1"/>
      <name val="Calibri"/>
      <family val="2"/>
      <scheme val="minor"/>
    </font>
    <font>
      <b/>
      <sz val="10"/>
      <color rgb="FFFFFFFF"/>
      <name val="Calibri"/>
      <family val="2"/>
      <scheme val="minor"/>
    </font>
    <font>
      <b/>
      <sz val="12"/>
      <color theme="1"/>
      <name val="Calibri"/>
      <family val="2"/>
      <scheme val="minor"/>
    </font>
    <font>
      <b/>
      <sz val="11"/>
      <name val="Calibri"/>
      <family val="2"/>
      <scheme val="minor"/>
    </font>
    <font>
      <i/>
      <sz val="10"/>
      <color theme="1"/>
      <name val="Calibri"/>
      <family val="2"/>
    </font>
    <font>
      <sz val="10"/>
      <color theme="1"/>
      <name val="Calibri"/>
      <family val="2"/>
      <scheme val="minor"/>
    </font>
    <font>
      <sz val="16"/>
      <name val="Calibri Light"/>
      <family val="2"/>
    </font>
    <font>
      <b/>
      <sz val="16"/>
      <color theme="1"/>
      <name val="Calibri"/>
      <family val="2"/>
      <scheme val="minor"/>
    </font>
    <font>
      <b/>
      <sz val="16"/>
      <color theme="0"/>
      <name val="Calibri"/>
      <family val="2"/>
      <scheme val="minor"/>
    </font>
    <font>
      <vertAlign val="superscript"/>
      <sz val="8"/>
      <color theme="1"/>
      <name val="Verdana"/>
      <family val="2"/>
    </font>
    <font>
      <sz val="6"/>
      <color theme="1"/>
      <name val="Verdana"/>
      <family val="2"/>
    </font>
    <font>
      <u/>
      <sz val="8"/>
      <color rgb="FF000000"/>
      <name val="Verdana"/>
      <family val="2"/>
    </font>
    <font>
      <b/>
      <sz val="20"/>
      <color rgb="FFB43412"/>
      <name val="Calibri Light"/>
      <family val="2"/>
    </font>
    <font>
      <u/>
      <sz val="11"/>
      <color theme="10"/>
      <name val="Calibri"/>
      <family val="2"/>
      <scheme val="minor"/>
    </font>
    <font>
      <b/>
      <sz val="14"/>
      <color rgb="FF000000"/>
      <name val="Verdana"/>
      <family val="2"/>
    </font>
    <font>
      <b/>
      <sz val="11"/>
      <color rgb="FF002060"/>
      <name val="Verdana"/>
      <family val="2"/>
    </font>
    <font>
      <sz val="10"/>
      <color rgb="FF002060"/>
      <name val="Times New Roman"/>
      <family val="1"/>
    </font>
    <font>
      <sz val="10"/>
      <color theme="1"/>
      <name val="Times New Roman"/>
      <family val="1"/>
    </font>
    <font>
      <sz val="20"/>
      <color rgb="FFB43412"/>
      <name val="Calibri Light"/>
      <family val="1"/>
    </font>
    <font>
      <sz val="10.5"/>
      <color rgb="FF000000"/>
      <name val="Calibri"/>
      <family val="2"/>
      <scheme val="minor"/>
    </font>
    <font>
      <b/>
      <sz val="24"/>
      <color theme="9" tint="-0.249977111117893"/>
      <name val="Calibri"/>
      <family val="2"/>
      <scheme val="minor"/>
    </font>
    <font>
      <b/>
      <sz val="24"/>
      <color theme="7" tint="-0.249977111117893"/>
      <name val="Calibri"/>
      <family val="2"/>
      <scheme val="minor"/>
    </font>
    <font>
      <b/>
      <sz val="24"/>
      <color rgb="FFFDCDCB"/>
      <name val="Calibri"/>
      <family val="2"/>
      <scheme val="minor"/>
    </font>
    <font>
      <i/>
      <sz val="10.5"/>
      <color theme="1"/>
      <name val="Calibri"/>
      <family val="2"/>
      <scheme val="minor"/>
    </font>
    <font>
      <i/>
      <u/>
      <sz val="10.5"/>
      <color theme="1"/>
      <name val="Calibri"/>
      <family val="2"/>
      <scheme val="minor"/>
    </font>
    <font>
      <i/>
      <sz val="11"/>
      <color theme="1"/>
      <name val="Calibri"/>
      <family val="2"/>
      <scheme val="minor"/>
    </font>
    <font>
      <b/>
      <i/>
      <sz val="14"/>
      <color theme="5" tint="-0.249977111117893"/>
      <name val="Verdana"/>
      <family val="2"/>
    </font>
    <font>
      <i/>
      <sz val="11"/>
      <color theme="5" tint="-0.249977111117893"/>
      <name val="Calibri"/>
      <family val="2"/>
      <scheme val="minor"/>
    </font>
    <font>
      <b/>
      <sz val="10"/>
      <color theme="0"/>
      <name val="Verdana"/>
      <family val="2"/>
    </font>
    <font>
      <b/>
      <sz val="10"/>
      <color theme="0"/>
      <name val="Calibri"/>
      <family val="2"/>
      <scheme val="minor"/>
    </font>
    <font>
      <sz val="9"/>
      <color rgb="FF002060"/>
      <name val="Verdana"/>
      <family val="2"/>
    </font>
    <font>
      <sz val="9"/>
      <color theme="1"/>
      <name val="Calibri"/>
      <family val="2"/>
      <scheme val="minor"/>
    </font>
    <font>
      <sz val="12"/>
      <color theme="1"/>
      <name val="Calibri"/>
      <family val="2"/>
      <scheme val="minor"/>
    </font>
    <font>
      <sz val="12"/>
      <color rgb="FFFFC000"/>
      <name val="Calibri"/>
      <family val="2"/>
      <scheme val="minor"/>
    </font>
    <font>
      <b/>
      <sz val="18"/>
      <color theme="9" tint="-0.249977111117893"/>
      <name val="Calibri Light"/>
      <family val="2"/>
    </font>
    <font>
      <b/>
      <sz val="14"/>
      <color theme="0"/>
      <name val="Calibri"/>
      <family val="2"/>
      <scheme val="minor"/>
    </font>
    <font>
      <sz val="18"/>
      <color theme="4" tint="-0.499984740745262"/>
      <name val="Calibri"/>
      <family val="2"/>
      <scheme val="minor"/>
    </font>
    <font>
      <sz val="11"/>
      <color rgb="FFFF0000"/>
      <name val="Calibri"/>
      <family val="2"/>
      <scheme val="minor"/>
    </font>
    <font>
      <sz val="11"/>
      <color theme="1"/>
      <name val="Aptos"/>
      <family val="2"/>
    </font>
    <font>
      <b/>
      <sz val="11"/>
      <color rgb="FF000000"/>
      <name val="Aptos"/>
      <family val="2"/>
    </font>
    <font>
      <b/>
      <i/>
      <sz val="11"/>
      <color theme="1"/>
      <name val="Aptos"/>
      <family val="2"/>
    </font>
    <font>
      <sz val="11"/>
      <color rgb="FF000000"/>
      <name val="Aptos"/>
      <family val="2"/>
    </font>
    <font>
      <b/>
      <sz val="12"/>
      <color theme="0"/>
      <name val="Arial"/>
      <family val="2"/>
    </font>
    <font>
      <sz val="8"/>
      <color theme="1"/>
      <name val="Arial Rounded MT Bold"/>
      <family val="2"/>
    </font>
    <font>
      <b/>
      <sz val="12"/>
      <color theme="1"/>
      <name val="Arial"/>
      <family val="2"/>
    </font>
    <font>
      <sz val="28"/>
      <color rgb="FF00B0F0"/>
      <name val="Arial"/>
      <family val="2"/>
    </font>
    <font>
      <b/>
      <sz val="12"/>
      <color rgb="FF00B0F0"/>
      <name val="Arial"/>
      <family val="2"/>
    </font>
    <font>
      <sz val="12"/>
      <color rgb="FF00B0F0"/>
      <name val="Calibri"/>
      <family val="2"/>
      <scheme val="minor"/>
    </font>
    <font>
      <sz val="18"/>
      <color rgb="FF00B0F0"/>
      <name val="Calibri"/>
      <family val="2"/>
      <scheme val="minor"/>
    </font>
    <font>
      <b/>
      <sz val="9"/>
      <color theme="0"/>
      <name val="Arial"/>
      <family val="2"/>
    </font>
    <font>
      <sz val="9"/>
      <color theme="1"/>
      <name val="Arial"/>
      <family val="2"/>
    </font>
    <font>
      <b/>
      <sz val="9"/>
      <color theme="1"/>
      <name val="Arial"/>
      <family val="2"/>
    </font>
    <font>
      <b/>
      <i/>
      <sz val="9"/>
      <color theme="8" tint="-0.249977111117893"/>
      <name val="Arial"/>
      <family val="2"/>
    </font>
    <font>
      <b/>
      <sz val="11"/>
      <color theme="0"/>
      <name val="Arial"/>
      <family val="2"/>
    </font>
    <font>
      <b/>
      <sz val="11"/>
      <color theme="1"/>
      <name val="Arial"/>
      <family val="2"/>
    </font>
    <font>
      <b/>
      <sz val="14"/>
      <color theme="5" tint="-0.499984740745262"/>
      <name val="Calibri Light"/>
      <family val="2"/>
      <scheme val="major"/>
    </font>
    <font>
      <sz val="9"/>
      <color theme="0"/>
      <name val="Arial"/>
      <family val="2"/>
    </font>
    <font>
      <sz val="11"/>
      <color theme="1"/>
      <name val="Arial"/>
      <family val="2"/>
    </font>
    <font>
      <u/>
      <sz val="10.5"/>
      <color theme="1"/>
      <name val="Calibri"/>
      <family val="2"/>
      <scheme val="minor"/>
    </font>
    <font>
      <u/>
      <sz val="11"/>
      <color theme="1"/>
      <name val="Calibri"/>
      <family val="2"/>
      <scheme val="minor"/>
    </font>
    <font>
      <sz val="10"/>
      <color rgb="FF0E2841"/>
      <name val="Verdana"/>
      <family val="2"/>
    </font>
    <font>
      <sz val="14"/>
      <color theme="1"/>
      <name val="Verdana"/>
      <family val="2"/>
    </font>
  </fonts>
  <fills count="35">
    <fill>
      <patternFill patternType="none"/>
    </fill>
    <fill>
      <patternFill patternType="gray125"/>
    </fill>
    <fill>
      <patternFill patternType="solid">
        <fgColor rgb="FFBFBFBF"/>
        <bgColor indexed="64"/>
      </patternFill>
    </fill>
    <fill>
      <patternFill patternType="solid">
        <fgColor rgb="FFFF9933"/>
        <bgColor indexed="64"/>
      </patternFill>
    </fill>
    <fill>
      <patternFill patternType="solid">
        <fgColor rgb="FFD9D9D9"/>
        <bgColor indexed="64"/>
      </patternFill>
    </fill>
    <fill>
      <patternFill patternType="solid">
        <fgColor rgb="FFFFFFFF"/>
        <bgColor indexed="64"/>
      </patternFill>
    </fill>
    <fill>
      <patternFill patternType="solid">
        <fgColor rgb="FF000000"/>
        <bgColor indexed="64"/>
      </patternFill>
    </fill>
    <fill>
      <patternFill patternType="solid">
        <fgColor rgb="FFA5A5A5"/>
      </patternFill>
    </fill>
    <fill>
      <patternFill patternType="solid">
        <fgColor theme="0" tint="-0.249977111117893"/>
        <bgColor indexed="64"/>
      </patternFill>
    </fill>
    <fill>
      <patternFill patternType="solid">
        <fgColor theme="0" tint="-0.14999847407452621"/>
        <bgColor indexed="64"/>
      </patternFill>
    </fill>
    <fill>
      <patternFill patternType="solid">
        <fgColor rgb="FFA8D08D"/>
        <bgColor rgb="FFA8D08D"/>
      </patternFill>
    </fill>
    <fill>
      <patternFill patternType="solid">
        <fgColor theme="0" tint="-0.14999847407452621"/>
        <bgColor theme="6"/>
      </patternFill>
    </fill>
    <fill>
      <patternFill patternType="solid">
        <fgColor rgb="FFFF9933"/>
        <bgColor theme="6"/>
      </patternFill>
    </fill>
    <fill>
      <patternFill patternType="solid">
        <fgColor theme="0" tint="-4.9989318521683403E-2"/>
        <bgColor indexed="64"/>
      </patternFill>
    </fill>
    <fill>
      <patternFill patternType="solid">
        <fgColor theme="1"/>
        <bgColor indexed="64"/>
      </patternFill>
    </fill>
    <fill>
      <patternFill patternType="solid">
        <fgColor theme="1" tint="0.34998626667073579"/>
        <bgColor indexed="64"/>
      </patternFill>
    </fill>
    <fill>
      <patternFill patternType="solid">
        <fgColor rgb="FFEE7E32"/>
        <bgColor indexed="64"/>
      </patternFill>
    </fill>
    <fill>
      <patternFill patternType="solid">
        <fgColor theme="5" tint="0.79998168889431442"/>
        <bgColor indexed="64"/>
      </patternFill>
    </fill>
    <fill>
      <patternFill patternType="solid">
        <fgColor rgb="FF7F7F7F"/>
        <bgColor indexed="64"/>
      </patternFill>
    </fill>
    <fill>
      <patternFill patternType="solid">
        <fgColor rgb="FFF2F2F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C00000"/>
        <bgColor indexed="64"/>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00B0F0"/>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rgb="FFC04080"/>
        <bgColor indexed="64"/>
      </patternFill>
    </fill>
    <fill>
      <patternFill patternType="solid">
        <fgColor theme="2" tint="-9.9978637043366805E-2"/>
        <bgColor indexed="64"/>
      </patternFill>
    </fill>
    <fill>
      <patternFill patternType="solid">
        <fgColor theme="5" tint="0.39997558519241921"/>
        <bgColor indexed="64"/>
      </patternFill>
    </fill>
  </fills>
  <borders count="82">
    <border>
      <left/>
      <right/>
      <top/>
      <bottom/>
      <diagonal/>
    </border>
    <border>
      <left/>
      <right style="medium">
        <color rgb="FFE84C22"/>
      </right>
      <top/>
      <bottom style="medium">
        <color rgb="FFE84C22"/>
      </bottom>
      <diagonal/>
    </border>
    <border>
      <left/>
      <right/>
      <top/>
      <bottom style="medium">
        <color indexed="64"/>
      </bottom>
      <diagonal/>
    </border>
    <border>
      <left style="medium">
        <color indexed="64"/>
      </left>
      <right style="medium">
        <color rgb="FFE84C22"/>
      </right>
      <top/>
      <bottom style="medium">
        <color indexed="64"/>
      </bottom>
      <diagonal/>
    </border>
    <border>
      <left/>
      <right/>
      <top style="medium">
        <color rgb="FFBFBFBF"/>
      </top>
      <bottom/>
      <diagonal/>
    </border>
    <border>
      <left/>
      <right/>
      <top/>
      <bottom style="medium">
        <color rgb="FFBFBFBF"/>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right style="medium">
        <color rgb="FFBFBFBF"/>
      </right>
      <top/>
      <bottom/>
      <diagonal/>
    </border>
    <border>
      <left style="medium">
        <color rgb="FFBFBFBF"/>
      </left>
      <right style="medium">
        <color rgb="FFBFBFBF"/>
      </right>
      <top style="medium">
        <color rgb="FFBFBFBF"/>
      </top>
      <bottom style="medium">
        <color rgb="FFE84C22"/>
      </bottom>
      <diagonal/>
    </border>
    <border>
      <left/>
      <right style="medium">
        <color rgb="FFBFBFBF"/>
      </right>
      <top style="medium">
        <color rgb="FFBFBFBF"/>
      </top>
      <bottom style="medium">
        <color rgb="FFE84C22"/>
      </bottom>
      <diagonal/>
    </border>
    <border>
      <left style="medium">
        <color rgb="FF012169"/>
      </left>
      <right style="medium">
        <color rgb="FFE84C22"/>
      </right>
      <top style="medium">
        <color rgb="FF012169"/>
      </top>
      <bottom style="medium">
        <color rgb="FF012169"/>
      </bottom>
      <diagonal/>
    </border>
    <border>
      <left style="medium">
        <color rgb="FF012169"/>
      </left>
      <right style="medium">
        <color rgb="FFE84C22"/>
      </right>
      <top/>
      <bottom style="medium">
        <color rgb="FF012169"/>
      </bottom>
      <diagonal/>
    </border>
    <border>
      <left style="medium">
        <color indexed="64"/>
      </left>
      <right style="medium">
        <color rgb="FFE84C22"/>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medium">
        <color rgb="FFBFBFBF"/>
      </left>
      <right/>
      <top style="medium">
        <color rgb="FFBFBFBF"/>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rgb="FFE84C22"/>
      </left>
      <right/>
      <top/>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rgb="FFE84C22"/>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theme="0"/>
      </top>
      <bottom style="thin">
        <color theme="0"/>
      </bottom>
      <diagonal/>
    </border>
    <border>
      <left/>
      <right style="thin">
        <color theme="4" tint="-0.249977111117893"/>
      </right>
      <top style="thin">
        <color theme="0"/>
      </top>
      <bottom style="thin">
        <color theme="0"/>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1"/>
      </top>
      <bottom style="thin">
        <color theme="0"/>
      </bottom>
      <diagonal/>
    </border>
    <border>
      <left style="thin">
        <color theme="0"/>
      </left>
      <right/>
      <top style="thin">
        <color theme="1"/>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indexed="64"/>
      </left>
      <right style="thin">
        <color indexed="64"/>
      </right>
      <top/>
      <bottom style="medium">
        <color indexed="64"/>
      </bottom>
      <diagonal/>
    </border>
    <border>
      <left style="thin">
        <color indexed="64"/>
      </left>
      <right style="thin">
        <color indexed="64"/>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theme="0"/>
      </top>
      <bottom/>
      <diagonal/>
    </border>
    <border>
      <left style="medium">
        <color indexed="64"/>
      </left>
      <right/>
      <top/>
      <bottom style="thin">
        <color theme="0"/>
      </bottom>
      <diagonal/>
    </border>
    <border>
      <left style="thin">
        <color theme="0"/>
      </left>
      <right style="thin">
        <color theme="0"/>
      </right>
      <top/>
      <bottom style="thin">
        <color theme="1"/>
      </bottom>
      <diagonal/>
    </border>
    <border>
      <left/>
      <right style="thin">
        <color rgb="FF00B0F0"/>
      </right>
      <top/>
      <bottom/>
      <diagonal/>
    </border>
    <border>
      <left/>
      <right style="thin">
        <color theme="0"/>
      </right>
      <top style="thin">
        <color theme="0"/>
      </top>
      <bottom/>
      <diagonal/>
    </border>
    <border>
      <left/>
      <right style="thin">
        <color indexed="64"/>
      </right>
      <top/>
      <bottom style="thin">
        <color theme="0"/>
      </bottom>
      <diagonal/>
    </border>
    <border>
      <left/>
      <right/>
      <top style="thin">
        <color indexed="64"/>
      </top>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dashed">
        <color auto="1"/>
      </right>
      <top/>
      <bottom style="thin">
        <color indexed="64"/>
      </bottom>
      <diagonal/>
    </border>
  </borders>
  <cellStyleXfs count="3">
    <xf numFmtId="0" fontId="0" fillId="0" borderId="0"/>
    <xf numFmtId="0" fontId="13" fillId="7" borderId="14" applyNumberFormat="0" applyAlignment="0" applyProtection="0"/>
    <xf numFmtId="0" fontId="39" fillId="0" borderId="0" applyNumberFormat="0" applyFill="0" applyBorder="0" applyAlignment="0" applyProtection="0"/>
  </cellStyleXfs>
  <cellXfs count="393">
    <xf numFmtId="0" fontId="0" fillId="0" borderId="0" xfId="0"/>
    <xf numFmtId="0" fontId="1" fillId="0" borderId="0" xfId="0" applyFont="1" applyAlignment="1">
      <alignment horizontal="left" vertical="center" indent="3"/>
    </xf>
    <xf numFmtId="0" fontId="3" fillId="0" borderId="0" xfId="0" applyFont="1" applyAlignment="1">
      <alignment vertical="center"/>
    </xf>
    <xf numFmtId="0" fontId="4" fillId="0" borderId="0" xfId="0" applyFont="1" applyAlignment="1">
      <alignment horizontal="left" vertical="center" indent="4"/>
    </xf>
    <xf numFmtId="0" fontId="3" fillId="2" borderId="0" xfId="0" applyFont="1" applyFill="1" applyAlignment="1">
      <alignment vertical="center"/>
    </xf>
    <xf numFmtId="0" fontId="8" fillId="2" borderId="0" xfId="0" applyFont="1" applyFill="1" applyAlignment="1">
      <alignment vertical="center"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11" fillId="2" borderId="4" xfId="0" applyFont="1" applyFill="1" applyBorder="1" applyAlignment="1">
      <alignment vertical="center" wrapText="1"/>
    </xf>
    <xf numFmtId="0" fontId="11" fillId="2" borderId="4" xfId="0" applyFont="1" applyFill="1" applyBorder="1" applyAlignment="1">
      <alignment horizontal="center" vertical="center" wrapText="1"/>
    </xf>
    <xf numFmtId="0" fontId="3" fillId="0" borderId="0" xfId="0" applyFont="1" applyAlignment="1">
      <alignment vertical="center" wrapText="1"/>
    </xf>
    <xf numFmtId="0" fontId="8" fillId="4" borderId="0" xfId="0" applyFont="1" applyFill="1" applyAlignment="1">
      <alignment vertical="center" wrapText="1"/>
    </xf>
    <xf numFmtId="0" fontId="8" fillId="4" borderId="0" xfId="0" applyFont="1" applyFill="1" applyAlignment="1">
      <alignment horizontal="center" vertical="center" wrapText="1"/>
    </xf>
    <xf numFmtId="0" fontId="11" fillId="4" borderId="0" xfId="0" applyFont="1" applyFill="1" applyAlignment="1">
      <alignment vertical="center" wrapText="1"/>
    </xf>
    <xf numFmtId="0" fontId="6" fillId="4" borderId="0" xfId="0" applyFont="1" applyFill="1" applyAlignment="1">
      <alignment vertical="center" wrapText="1"/>
    </xf>
    <xf numFmtId="0" fontId="11" fillId="2" borderId="0" xfId="0" applyFont="1" applyFill="1" applyAlignment="1">
      <alignment vertical="center" wrapText="1"/>
    </xf>
    <xf numFmtId="0" fontId="6" fillId="2" borderId="0" xfId="0" applyFont="1" applyFill="1" applyAlignment="1">
      <alignment horizontal="left" vertical="center" wrapText="1" indent="1"/>
    </xf>
    <xf numFmtId="0" fontId="11" fillId="2" borderId="0" xfId="0" applyFont="1" applyFill="1" applyAlignment="1">
      <alignment vertical="center"/>
    </xf>
    <xf numFmtId="0" fontId="11" fillId="2" borderId="0" xfId="0" applyFont="1" applyFill="1" applyAlignment="1">
      <alignment horizontal="center" vertical="center"/>
    </xf>
    <xf numFmtId="0" fontId="6" fillId="2" borderId="6" xfId="0" applyFont="1" applyFill="1" applyBorder="1" applyAlignment="1">
      <alignment horizontal="left" vertical="center" wrapText="1" indent="1"/>
    </xf>
    <xf numFmtId="0" fontId="6" fillId="4" borderId="7"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2" fillId="2" borderId="11" xfId="0" applyFont="1" applyFill="1" applyBorder="1" applyAlignment="1">
      <alignment vertical="center" wrapText="1"/>
    </xf>
    <xf numFmtId="0" fontId="12" fillId="2" borderId="12" xfId="0" applyFont="1" applyFill="1" applyBorder="1" applyAlignment="1">
      <alignment vertical="center" wrapText="1"/>
    </xf>
    <xf numFmtId="0" fontId="3" fillId="5" borderId="0" xfId="0" applyFont="1" applyFill="1" applyAlignment="1">
      <alignment vertical="center" wrapText="1"/>
    </xf>
    <xf numFmtId="0" fontId="0" fillId="0" borderId="0" xfId="0" applyAlignment="1">
      <alignment vertical="center"/>
    </xf>
    <xf numFmtId="0" fontId="15" fillId="0" borderId="0" xfId="0" applyFont="1" applyAlignment="1">
      <alignment horizontal="justify" vertical="center"/>
    </xf>
    <xf numFmtId="0" fontId="13" fillId="7" borderId="14" xfId="1"/>
    <xf numFmtId="0" fontId="0" fillId="0" borderId="0" xfId="0" applyAlignment="1">
      <alignment vertical="top"/>
    </xf>
    <xf numFmtId="0" fontId="6" fillId="2" borderId="0" xfId="0" applyFont="1" applyFill="1" applyAlignment="1">
      <alignment vertical="top" wrapText="1"/>
    </xf>
    <xf numFmtId="0" fontId="6" fillId="9" borderId="0" xfId="0" applyFont="1" applyFill="1" applyAlignment="1">
      <alignment vertical="center" wrapText="1"/>
    </xf>
    <xf numFmtId="0" fontId="3" fillId="9" borderId="0" xfId="0" applyFont="1" applyFill="1" applyAlignment="1">
      <alignment vertical="center"/>
    </xf>
    <xf numFmtId="0" fontId="14" fillId="0" borderId="0" xfId="0" applyFont="1"/>
    <xf numFmtId="0" fontId="0" fillId="0" borderId="0" xfId="0" applyAlignment="1">
      <alignment wrapText="1"/>
    </xf>
    <xf numFmtId="0" fontId="17" fillId="0" borderId="0" xfId="0" applyFont="1"/>
    <xf numFmtId="0" fontId="19" fillId="12" borderId="15" xfId="0" applyFont="1" applyFill="1" applyBorder="1"/>
    <xf numFmtId="0" fontId="19" fillId="11" borderId="15" xfId="0" applyFont="1" applyFill="1" applyBorder="1"/>
    <xf numFmtId="0" fontId="19" fillId="10" borderId="15" xfId="0" applyFont="1" applyFill="1" applyBorder="1"/>
    <xf numFmtId="0" fontId="6" fillId="2" borderId="16" xfId="0" applyFont="1" applyFill="1" applyBorder="1" applyAlignment="1">
      <alignment horizontal="left" vertical="center" wrapText="1" indent="1"/>
    </xf>
    <xf numFmtId="0" fontId="11" fillId="2" borderId="0" xfId="0" applyFont="1" applyFill="1" applyAlignment="1">
      <alignment horizontal="center" vertical="center" wrapText="1"/>
    </xf>
    <xf numFmtId="0" fontId="0" fillId="0" borderId="0" xfId="0" applyProtection="1">
      <protection locked="0"/>
    </xf>
    <xf numFmtId="0" fontId="22" fillId="0" borderId="0" xfId="0" applyFont="1"/>
    <xf numFmtId="0" fontId="0" fillId="8" borderId="18" xfId="0" applyFill="1" applyBorder="1" applyAlignment="1">
      <alignment wrapText="1"/>
    </xf>
    <xf numFmtId="0" fontId="0" fillId="8" borderId="19" xfId="0" applyFill="1" applyBorder="1" applyAlignment="1">
      <alignment wrapText="1"/>
    </xf>
    <xf numFmtId="0" fontId="14" fillId="15" borderId="21" xfId="0" applyFont="1" applyFill="1" applyBorder="1" applyAlignment="1">
      <alignment wrapText="1"/>
    </xf>
    <xf numFmtId="0" fontId="14" fillId="15" borderId="20" xfId="0" applyFont="1" applyFill="1" applyBorder="1" applyAlignment="1">
      <alignment wrapText="1"/>
    </xf>
    <xf numFmtId="0" fontId="27" fillId="18" borderId="22" xfId="0" applyFont="1" applyFill="1" applyBorder="1" applyAlignment="1">
      <alignment horizontal="center" vertical="center" wrapText="1"/>
    </xf>
    <xf numFmtId="0" fontId="27" fillId="18" borderId="23" xfId="0" applyFont="1" applyFill="1" applyBorder="1" applyAlignment="1">
      <alignment horizontal="center" vertical="center" wrapText="1"/>
    </xf>
    <xf numFmtId="0" fontId="27" fillId="18" borderId="24" xfId="0" applyFont="1" applyFill="1" applyBorder="1" applyAlignment="1">
      <alignment horizontal="center" vertical="center" wrapText="1"/>
    </xf>
    <xf numFmtId="0" fontId="27" fillId="18" borderId="25" xfId="0" applyFont="1" applyFill="1" applyBorder="1" applyAlignment="1">
      <alignment horizontal="center" vertical="center" wrapText="1"/>
    </xf>
    <xf numFmtId="0" fontId="0" fillId="8" borderId="15" xfId="0" applyFill="1" applyBorder="1"/>
    <xf numFmtId="0" fontId="28" fillId="9" borderId="0" xfId="0" applyFont="1" applyFill="1"/>
    <xf numFmtId="0" fontId="0" fillId="0" borderId="0" xfId="0" applyAlignment="1">
      <alignment vertical="top" wrapText="1"/>
    </xf>
    <xf numFmtId="0" fontId="26" fillId="19" borderId="15" xfId="0" applyFont="1" applyFill="1" applyBorder="1" applyAlignment="1">
      <alignment horizontal="justify" vertical="top" wrapText="1"/>
    </xf>
    <xf numFmtId="0" fontId="0" fillId="16" borderId="0" xfId="0" applyFill="1" applyAlignment="1" applyProtection="1">
      <alignment wrapText="1"/>
      <protection locked="0"/>
    </xf>
    <xf numFmtId="0" fontId="0" fillId="17" borderId="0" xfId="0" applyFill="1" applyAlignment="1" applyProtection="1">
      <alignment wrapText="1"/>
      <protection locked="0"/>
    </xf>
    <xf numFmtId="0" fontId="24" fillId="0" borderId="0" xfId="0" applyFont="1" applyAlignment="1">
      <alignment vertical="top"/>
    </xf>
    <xf numFmtId="0" fontId="29" fillId="0" borderId="0" xfId="0" applyFont="1" applyAlignment="1">
      <alignment vertical="top"/>
    </xf>
    <xf numFmtId="0" fontId="9" fillId="9" borderId="15" xfId="0" applyFont="1" applyFill="1" applyBorder="1" applyAlignment="1" applyProtection="1">
      <alignment horizontal="center" vertical="center" wrapText="1"/>
      <protection locked="0"/>
    </xf>
    <xf numFmtId="0" fontId="9" fillId="9" borderId="0" xfId="0" applyFont="1" applyFill="1" applyAlignment="1" applyProtection="1">
      <alignment horizontal="center" vertical="center" wrapText="1"/>
      <protection locked="0"/>
    </xf>
    <xf numFmtId="0" fontId="8" fillId="8" borderId="0" xfId="0" applyFont="1" applyFill="1" applyAlignment="1">
      <alignment vertical="center" wrapText="1"/>
    </xf>
    <xf numFmtId="0" fontId="6" fillId="8" borderId="0" xfId="0" applyFont="1" applyFill="1" applyAlignment="1">
      <alignment vertical="center" wrapText="1"/>
    </xf>
    <xf numFmtId="0" fontId="8" fillId="8" borderId="0" xfId="0" applyFont="1" applyFill="1" applyAlignment="1">
      <alignment horizontal="center" vertical="center" wrapText="1"/>
    </xf>
    <xf numFmtId="0" fontId="6" fillId="8" borderId="0" xfId="0" applyFont="1" applyFill="1" applyAlignment="1">
      <alignment vertical="center"/>
    </xf>
    <xf numFmtId="0" fontId="11" fillId="0" borderId="0" xfId="0" applyFont="1" applyAlignment="1">
      <alignment horizontal="left" vertical="center" wrapText="1"/>
    </xf>
    <xf numFmtId="0" fontId="9" fillId="3" borderId="27" xfId="0" applyFont="1" applyFill="1" applyBorder="1" applyAlignment="1" applyProtection="1">
      <alignment horizontal="center" vertical="center" wrapText="1"/>
      <protection locked="0"/>
    </xf>
    <xf numFmtId="0" fontId="30" fillId="0" borderId="0" xfId="0" applyFont="1" applyAlignment="1">
      <alignment horizontal="left"/>
    </xf>
    <xf numFmtId="0" fontId="29" fillId="8" borderId="15" xfId="0" applyFont="1" applyFill="1" applyBorder="1" applyAlignment="1">
      <alignment horizontal="center" vertical="top"/>
    </xf>
    <xf numFmtId="0" fontId="6" fillId="2" borderId="4" xfId="0" applyFont="1" applyFill="1" applyBorder="1" applyAlignment="1">
      <alignment horizontal="left" vertical="center" wrapText="1"/>
    </xf>
    <xf numFmtId="0" fontId="32" fillId="0" borderId="0" xfId="0" applyFont="1" applyAlignment="1">
      <alignment horizontal="left" vertical="center" indent="3"/>
    </xf>
    <xf numFmtId="0" fontId="33" fillId="0" borderId="0" xfId="0" applyFont="1" applyAlignment="1">
      <alignment vertical="center"/>
    </xf>
    <xf numFmtId="0" fontId="23" fillId="8" borderId="0" xfId="0" applyFont="1" applyFill="1" applyAlignment="1" applyProtection="1">
      <alignment horizontal="left" vertical="top" wrapText="1"/>
      <protection locked="0"/>
    </xf>
    <xf numFmtId="0" fontId="40" fillId="2" borderId="4" xfId="0" applyFont="1" applyFill="1" applyBorder="1" applyAlignment="1">
      <alignment horizontal="right" vertical="center" wrapText="1"/>
    </xf>
    <xf numFmtId="0" fontId="41" fillId="3" borderId="15" xfId="0" applyFont="1" applyFill="1" applyBorder="1" applyAlignment="1">
      <alignment horizontal="center" vertical="center" wrapText="1"/>
    </xf>
    <xf numFmtId="0" fontId="8" fillId="2" borderId="33" xfId="0" applyFont="1" applyFill="1" applyBorder="1" applyAlignment="1">
      <alignment vertical="center"/>
    </xf>
    <xf numFmtId="0" fontId="3" fillId="2" borderId="34" xfId="0" applyFont="1" applyFill="1" applyBorder="1" applyAlignment="1">
      <alignment vertical="center" wrapText="1"/>
    </xf>
    <xf numFmtId="0" fontId="6" fillId="2" borderId="34" xfId="0" applyFont="1" applyFill="1" applyBorder="1" applyAlignment="1">
      <alignment vertical="center" wrapText="1"/>
    </xf>
    <xf numFmtId="0" fontId="6" fillId="2" borderId="13" xfId="0" applyFont="1" applyFill="1" applyBorder="1" applyAlignment="1">
      <alignment vertical="top" wrapText="1"/>
    </xf>
    <xf numFmtId="0" fontId="11" fillId="2" borderId="15" xfId="0" applyFont="1" applyFill="1" applyBorder="1" applyAlignment="1">
      <alignment vertical="center" wrapText="1"/>
    </xf>
    <xf numFmtId="0" fontId="3" fillId="0" borderId="0" xfId="0" applyFont="1" applyAlignment="1" applyProtection="1">
      <alignment vertical="center" wrapText="1"/>
      <protection locked="0"/>
    </xf>
    <xf numFmtId="0" fontId="11" fillId="5" borderId="0" xfId="0" applyFont="1" applyFill="1" applyAlignment="1">
      <alignment horizontal="center" vertical="center" wrapText="1"/>
    </xf>
    <xf numFmtId="0" fontId="43" fillId="0" borderId="0" xfId="0" applyFont="1" applyAlignment="1" applyProtection="1">
      <alignment vertical="center" wrapText="1"/>
      <protection locked="0"/>
    </xf>
    <xf numFmtId="0" fontId="44" fillId="0" borderId="0" xfId="0" applyFont="1" applyAlignment="1">
      <alignment horizontal="left" vertical="center" indent="3"/>
    </xf>
    <xf numFmtId="0" fontId="45" fillId="0" borderId="0" xfId="0" applyFont="1" applyAlignment="1">
      <alignment horizontal="left" vertical="center" wrapText="1"/>
    </xf>
    <xf numFmtId="0" fontId="3" fillId="0" borderId="0" xfId="0" applyFont="1" applyAlignment="1" applyProtection="1">
      <alignment wrapText="1"/>
      <protection locked="0"/>
    </xf>
    <xf numFmtId="0" fontId="3" fillId="0" borderId="0" xfId="0" applyFont="1"/>
    <xf numFmtId="0" fontId="3" fillId="0" borderId="37" xfId="0" applyFont="1" applyBorder="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14" fillId="0" borderId="0" xfId="0" applyFont="1" applyAlignment="1">
      <alignment horizontal="center"/>
    </xf>
    <xf numFmtId="0" fontId="0" fillId="0" borderId="0" xfId="0" applyAlignment="1">
      <alignment horizontal="center"/>
    </xf>
    <xf numFmtId="0" fontId="45" fillId="2" borderId="15" xfId="0" applyFont="1" applyFill="1" applyBorder="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center" vertical="center" wrapText="1"/>
    </xf>
    <xf numFmtId="0" fontId="46" fillId="20" borderId="0" xfId="0" applyFont="1" applyFill="1" applyAlignment="1">
      <alignment horizontal="center" vertical="center" wrapText="1"/>
    </xf>
    <xf numFmtId="0" fontId="47" fillId="21" borderId="0" xfId="0" applyFont="1" applyFill="1" applyAlignment="1" applyProtection="1">
      <alignment horizontal="center" vertical="center" wrapText="1"/>
      <protection locked="0"/>
    </xf>
    <xf numFmtId="0" fontId="48" fillId="22" borderId="0" xfId="0" applyFont="1" applyFill="1" applyAlignment="1" applyProtection="1">
      <alignment horizontal="center" vertical="center" wrapText="1"/>
      <protection locked="0"/>
    </xf>
    <xf numFmtId="0" fontId="49" fillId="0" borderId="0" xfId="0" applyFont="1" applyAlignment="1">
      <alignment horizontal="left" vertical="center" wrapText="1"/>
    </xf>
    <xf numFmtId="0" fontId="50" fillId="0" borderId="0" xfId="0" applyFont="1" applyAlignment="1">
      <alignment horizontal="right" vertical="center" wrapText="1"/>
    </xf>
    <xf numFmtId="0" fontId="7" fillId="9" borderId="0" xfId="0" applyFont="1" applyFill="1" applyAlignment="1" applyProtection="1">
      <alignment horizontal="left" vertical="top" wrapText="1"/>
      <protection locked="0"/>
    </xf>
    <xf numFmtId="0" fontId="0" fillId="9" borderId="0" xfId="0" applyFill="1" applyAlignment="1" applyProtection="1">
      <alignment vertical="top" wrapText="1"/>
      <protection locked="0"/>
    </xf>
    <xf numFmtId="0" fontId="6" fillId="9" borderId="0" xfId="0" applyFont="1" applyFill="1" applyAlignment="1" applyProtection="1">
      <alignment horizontal="left" vertical="top" wrapText="1" indent="1"/>
      <protection locked="0"/>
    </xf>
    <xf numFmtId="0" fontId="0" fillId="8" borderId="38" xfId="0" applyFill="1" applyBorder="1"/>
    <xf numFmtId="0" fontId="51" fillId="0" borderId="0" xfId="0" applyFont="1"/>
    <xf numFmtId="0" fontId="6" fillId="9" borderId="0" xfId="0" applyFont="1" applyFill="1" applyAlignment="1">
      <alignment horizontal="left" vertical="top" wrapText="1" indent="1"/>
    </xf>
    <xf numFmtId="0" fontId="0" fillId="8" borderId="0" xfId="0" applyFill="1"/>
    <xf numFmtId="0" fontId="0" fillId="23" borderId="15" xfId="0" applyFill="1" applyBorder="1"/>
    <xf numFmtId="0" fontId="0" fillId="0" borderId="15" xfId="0" applyBorder="1"/>
    <xf numFmtId="0" fontId="0" fillId="24" borderId="15" xfId="0" applyFill="1" applyBorder="1"/>
    <xf numFmtId="0" fontId="0" fillId="25" borderId="15" xfId="0" applyFill="1" applyBorder="1"/>
    <xf numFmtId="0" fontId="8" fillId="0" borderId="24" xfId="0" applyFont="1" applyBorder="1" applyAlignment="1">
      <alignment vertical="center" wrapText="1"/>
    </xf>
    <xf numFmtId="0" fontId="9" fillId="3" borderId="31" xfId="0" applyFont="1" applyFill="1" applyBorder="1" applyAlignment="1" applyProtection="1">
      <alignment vertical="center" wrapText="1"/>
      <protection locked="0"/>
    </xf>
    <xf numFmtId="0" fontId="42" fillId="8" borderId="0" xfId="0" applyFont="1" applyFill="1" applyAlignment="1">
      <alignment vertical="center" wrapText="1"/>
    </xf>
    <xf numFmtId="0" fontId="42" fillId="8" borderId="32" xfId="0" applyFont="1" applyFill="1" applyBorder="1" applyAlignment="1">
      <alignment vertical="center" wrapText="1"/>
    </xf>
    <xf numFmtId="0" fontId="42" fillId="8" borderId="39" xfId="0" applyFont="1" applyFill="1" applyBorder="1" applyAlignment="1">
      <alignment vertical="center" wrapText="1"/>
    </xf>
    <xf numFmtId="0" fontId="6" fillId="2" borderId="34" xfId="0" applyFont="1" applyFill="1" applyBorder="1" applyAlignment="1">
      <alignment vertical="top" wrapText="1"/>
    </xf>
    <xf numFmtId="0" fontId="51" fillId="27" borderId="15" xfId="0" applyFont="1" applyFill="1" applyBorder="1"/>
    <xf numFmtId="0" fontId="51" fillId="27" borderId="15" xfId="0" applyFont="1" applyFill="1" applyBorder="1" applyAlignment="1">
      <alignment wrapText="1"/>
    </xf>
    <xf numFmtId="0" fontId="51" fillId="26" borderId="15" xfId="0" applyFont="1" applyFill="1" applyBorder="1"/>
    <xf numFmtId="0" fontId="12" fillId="5" borderId="0" xfId="0" applyFont="1" applyFill="1" applyAlignment="1">
      <alignment horizontal="center" vertical="center" wrapText="1"/>
    </xf>
    <xf numFmtId="0" fontId="56" fillId="3" borderId="1" xfId="0" applyFont="1" applyFill="1" applyBorder="1" applyAlignment="1" applyProtection="1">
      <alignment vertical="center" wrapText="1"/>
      <protection locked="0"/>
    </xf>
    <xf numFmtId="0" fontId="45" fillId="13" borderId="0" xfId="0" applyFont="1" applyFill="1" applyAlignment="1">
      <alignment horizontal="center" vertical="center" wrapText="1"/>
    </xf>
    <xf numFmtId="0" fontId="25" fillId="0" borderId="0" xfId="0" applyFont="1"/>
    <xf numFmtId="0" fontId="22" fillId="0" borderId="0" xfId="0" applyFont="1" applyAlignment="1">
      <alignment horizontal="center" vertical="center"/>
    </xf>
    <xf numFmtId="0" fontId="3" fillId="0" borderId="37" xfId="0" applyFont="1" applyBorder="1" applyAlignment="1">
      <alignment horizontal="center" vertical="center" wrapText="1"/>
    </xf>
    <xf numFmtId="0" fontId="0" fillId="0" borderId="0" xfId="0" applyAlignment="1">
      <alignment horizontal="center" vertical="center"/>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xf>
    <xf numFmtId="0" fontId="57" fillId="0" borderId="0" xfId="0" applyFont="1" applyAlignment="1">
      <alignment horizontal="right"/>
    </xf>
    <xf numFmtId="0" fontId="45" fillId="0" borderId="0" xfId="0" applyFont="1" applyAlignment="1">
      <alignment vertical="top" wrapText="1"/>
    </xf>
    <xf numFmtId="17" fontId="45" fillId="0" borderId="0" xfId="0" applyNumberFormat="1" applyFont="1" applyAlignment="1">
      <alignment vertical="top" wrapText="1"/>
    </xf>
    <xf numFmtId="0" fontId="22" fillId="0" borderId="0" xfId="0" applyFont="1" applyAlignment="1">
      <alignment wrapText="1"/>
    </xf>
    <xf numFmtId="0" fontId="58" fillId="9" borderId="0" xfId="0" applyFont="1" applyFill="1"/>
    <xf numFmtId="0" fontId="3" fillId="16" borderId="23" xfId="0" applyFont="1" applyFill="1" applyBorder="1" applyAlignment="1" applyProtection="1">
      <alignment horizontal="justify" vertical="top" wrapText="1"/>
      <protection locked="0"/>
    </xf>
    <xf numFmtId="0" fontId="46" fillId="20" borderId="0" xfId="0" applyFont="1" applyFill="1" applyAlignment="1">
      <alignment horizontal="center" vertical="top" wrapText="1"/>
    </xf>
    <xf numFmtId="0" fontId="47" fillId="21" borderId="0" xfId="0" applyFont="1" applyFill="1" applyAlignment="1" applyProtection="1">
      <alignment horizontal="center" vertical="top" wrapText="1"/>
      <protection locked="0"/>
    </xf>
    <xf numFmtId="0" fontId="3" fillId="0" borderId="0" xfId="0" applyFont="1" applyAlignment="1" applyProtection="1">
      <alignment vertical="top" wrapText="1"/>
      <protection locked="0"/>
    </xf>
    <xf numFmtId="0" fontId="7" fillId="9" borderId="18" xfId="0" applyFont="1" applyFill="1" applyBorder="1" applyAlignment="1" applyProtection="1">
      <alignment vertical="top" wrapText="1"/>
      <protection locked="0"/>
    </xf>
    <xf numFmtId="0" fontId="7" fillId="9" borderId="15" xfId="0" applyFont="1" applyFill="1" applyBorder="1" applyAlignment="1" applyProtection="1">
      <alignment vertical="top" wrapText="1"/>
      <protection locked="0"/>
    </xf>
    <xf numFmtId="0" fontId="62" fillId="29" borderId="0" xfId="0" applyFont="1" applyFill="1" applyAlignment="1" applyProtection="1">
      <alignment horizontal="center" vertical="center" wrapText="1"/>
      <protection locked="0"/>
    </xf>
    <xf numFmtId="0" fontId="25" fillId="0" borderId="15" xfId="0" applyFont="1" applyBorder="1" applyAlignment="1">
      <alignment horizontal="center" vertical="center"/>
    </xf>
    <xf numFmtId="0" fontId="59" fillId="14" borderId="15" xfId="0" applyFont="1" applyFill="1" applyBorder="1" applyAlignment="1">
      <alignment vertical="center"/>
    </xf>
    <xf numFmtId="0" fontId="3" fillId="0" borderId="0" xfId="0" applyFont="1" applyAlignment="1">
      <alignment horizontal="left" vertical="center" wrapText="1"/>
    </xf>
    <xf numFmtId="0" fontId="66" fillId="5" borderId="43" xfId="0" applyFont="1" applyFill="1" applyBorder="1" applyAlignment="1">
      <alignment vertical="center" wrapText="1"/>
    </xf>
    <xf numFmtId="0" fontId="67" fillId="5" borderId="39" xfId="0" applyFont="1" applyFill="1" applyBorder="1" applyAlignment="1">
      <alignment vertical="center" wrapText="1"/>
    </xf>
    <xf numFmtId="0" fontId="64" fillId="5" borderId="25" xfId="0" applyFont="1" applyFill="1" applyBorder="1" applyAlignment="1">
      <alignment vertical="center" wrapText="1"/>
    </xf>
    <xf numFmtId="0" fontId="67" fillId="5" borderId="25" xfId="0" applyFont="1" applyFill="1" applyBorder="1" applyAlignment="1">
      <alignment vertical="center" wrapText="1"/>
    </xf>
    <xf numFmtId="0" fontId="65" fillId="5" borderId="24" xfId="0" applyFont="1" applyFill="1" applyBorder="1" applyAlignment="1">
      <alignment horizontal="left" vertical="center" wrapText="1"/>
    </xf>
    <xf numFmtId="0" fontId="65" fillId="5" borderId="23" xfId="0" applyFont="1" applyFill="1" applyBorder="1" applyAlignment="1">
      <alignment vertical="top" wrapText="1"/>
    </xf>
    <xf numFmtId="0" fontId="0" fillId="23" borderId="45" xfId="0" applyFill="1" applyBorder="1"/>
    <xf numFmtId="0" fontId="0" fillId="23" borderId="46" xfId="0" applyFill="1" applyBorder="1"/>
    <xf numFmtId="0" fontId="0" fillId="23" borderId="0" xfId="0" applyFill="1"/>
    <xf numFmtId="0" fontId="22" fillId="23" borderId="0" xfId="0" applyFont="1" applyFill="1"/>
    <xf numFmtId="0" fontId="13" fillId="0" borderId="48" xfId="0" applyFont="1" applyBorder="1" applyAlignment="1">
      <alignment horizontal="center" vertical="center"/>
    </xf>
    <xf numFmtId="0" fontId="14" fillId="23" borderId="50" xfId="0" applyFont="1" applyFill="1" applyBorder="1" applyAlignment="1">
      <alignment horizontal="center" vertical="center"/>
    </xf>
    <xf numFmtId="0" fontId="14" fillId="23" borderId="39" xfId="0" applyFont="1" applyFill="1" applyBorder="1" applyAlignment="1">
      <alignment horizontal="center" vertical="center"/>
    </xf>
    <xf numFmtId="0" fontId="25" fillId="0" borderId="0" xfId="0" applyFont="1" applyAlignment="1">
      <alignment horizontal="center"/>
    </xf>
    <xf numFmtId="0" fontId="69" fillId="0" borderId="0" xfId="0" applyFont="1" applyAlignment="1">
      <alignment horizontal="center" vertical="center"/>
    </xf>
    <xf numFmtId="0" fontId="70" fillId="0" borderId="53" xfId="0" applyFont="1" applyBorder="1" applyAlignment="1">
      <alignment vertical="center"/>
    </xf>
    <xf numFmtId="0" fontId="70" fillId="0" borderId="54" xfId="0" applyFont="1" applyBorder="1" applyAlignment="1">
      <alignment vertical="center"/>
    </xf>
    <xf numFmtId="0" fontId="70" fillId="23" borderId="55" xfId="0" applyFont="1" applyFill="1" applyBorder="1" applyAlignment="1">
      <alignment vertical="center"/>
    </xf>
    <xf numFmtId="0" fontId="70" fillId="0" borderId="55" xfId="0" applyFont="1" applyBorder="1" applyAlignment="1">
      <alignment vertical="center"/>
    </xf>
    <xf numFmtId="0" fontId="70" fillId="0" borderId="56" xfId="0" applyFont="1" applyBorder="1" applyAlignment="1">
      <alignment vertical="center"/>
    </xf>
    <xf numFmtId="0" fontId="70" fillId="23" borderId="46" xfId="0" applyFont="1" applyFill="1" applyBorder="1" applyAlignment="1">
      <alignment vertical="center"/>
    </xf>
    <xf numFmtId="0" fontId="71" fillId="0" borderId="57" xfId="0" applyFont="1" applyBorder="1" applyAlignment="1">
      <alignment wrapText="1"/>
    </xf>
    <xf numFmtId="0" fontId="71" fillId="0" borderId="58" xfId="0" applyFont="1" applyBorder="1" applyAlignment="1">
      <alignment wrapText="1"/>
    </xf>
    <xf numFmtId="0" fontId="71" fillId="0" borderId="41" xfId="0" applyFont="1" applyBorder="1" applyAlignment="1">
      <alignment wrapText="1"/>
    </xf>
    <xf numFmtId="0" fontId="70" fillId="0" borderId="51" xfId="0" applyFont="1" applyBorder="1" applyAlignment="1">
      <alignment vertical="center"/>
    </xf>
    <xf numFmtId="0" fontId="71" fillId="0" borderId="56" xfId="0" applyFont="1" applyBorder="1" applyAlignment="1">
      <alignment wrapText="1"/>
    </xf>
    <xf numFmtId="0" fontId="70" fillId="0" borderId="59" xfId="0" applyFont="1" applyBorder="1" applyAlignment="1">
      <alignment vertical="center"/>
    </xf>
    <xf numFmtId="0" fontId="70" fillId="0" borderId="59" xfId="0" applyFont="1" applyBorder="1" applyAlignment="1">
      <alignment horizontal="center" vertical="center"/>
    </xf>
    <xf numFmtId="0" fontId="73" fillId="31" borderId="41" xfId="0" applyFont="1" applyFill="1" applyBorder="1" applyAlignment="1">
      <alignment horizontal="center" vertical="center" wrapText="1"/>
    </xf>
    <xf numFmtId="0" fontId="70" fillId="0" borderId="60" xfId="0" applyFont="1" applyBorder="1" applyAlignment="1">
      <alignment vertical="center"/>
    </xf>
    <xf numFmtId="0" fontId="70" fillId="0" borderId="56" xfId="0" applyFont="1" applyBorder="1" applyAlignment="1">
      <alignment horizontal="center" vertical="center"/>
    </xf>
    <xf numFmtId="0" fontId="71" fillId="0" borderId="50" xfId="0" applyFont="1" applyBorder="1" applyAlignment="1">
      <alignment wrapText="1"/>
    </xf>
    <xf numFmtId="0" fontId="75" fillId="30" borderId="61" xfId="0" applyFont="1" applyFill="1" applyBorder="1" applyAlignment="1">
      <alignment vertical="center"/>
    </xf>
    <xf numFmtId="0" fontId="75" fillId="30" borderId="62" xfId="0" applyFont="1" applyFill="1" applyBorder="1" applyAlignment="1">
      <alignment vertical="center"/>
    </xf>
    <xf numFmtId="0" fontId="75" fillId="30" borderId="63" xfId="0" applyFont="1" applyFill="1" applyBorder="1" applyAlignment="1">
      <alignment horizontal="center" vertical="center"/>
    </xf>
    <xf numFmtId="0" fontId="75" fillId="30" borderId="15" xfId="0" applyFont="1" applyFill="1" applyBorder="1" applyAlignment="1">
      <alignment horizontal="center" vertical="center" wrapText="1"/>
    </xf>
    <xf numFmtId="0" fontId="14" fillId="32" borderId="0" xfId="0" applyFont="1" applyFill="1" applyAlignment="1">
      <alignment horizontal="center" vertical="center"/>
    </xf>
    <xf numFmtId="0" fontId="14" fillId="0" borderId="0" xfId="0" applyFont="1" applyAlignment="1">
      <alignment vertical="center"/>
    </xf>
    <xf numFmtId="0" fontId="14" fillId="23" borderId="0" xfId="0" applyFont="1" applyFill="1" applyAlignment="1">
      <alignment vertical="center"/>
    </xf>
    <xf numFmtId="0" fontId="0" fillId="23" borderId="0" xfId="0" applyFill="1" applyAlignment="1">
      <alignment horizontal="center" vertical="center"/>
    </xf>
    <xf numFmtId="0" fontId="0" fillId="23" borderId="0" xfId="0" applyFill="1" applyAlignment="1">
      <alignment vertical="center"/>
    </xf>
    <xf numFmtId="0" fontId="22" fillId="23" borderId="0" xfId="0" applyFont="1" applyFill="1" applyAlignment="1">
      <alignment vertical="center"/>
    </xf>
    <xf numFmtId="49" fontId="76" fillId="33" borderId="64" xfId="2" applyNumberFormat="1" applyFont="1" applyFill="1" applyBorder="1" applyAlignment="1" applyProtection="1">
      <alignment vertical="center"/>
    </xf>
    <xf numFmtId="0" fontId="57" fillId="33" borderId="64" xfId="0" applyFont="1" applyFill="1" applyBorder="1" applyAlignment="1">
      <alignment vertical="center"/>
    </xf>
    <xf numFmtId="0" fontId="77" fillId="33" borderId="63" xfId="0" applyFont="1" applyFill="1" applyBorder="1" applyAlignment="1">
      <alignment horizontal="center" vertical="center"/>
    </xf>
    <xf numFmtId="0" fontId="77" fillId="0" borderId="64" xfId="0" applyFont="1" applyBorder="1" applyAlignment="1">
      <alignment horizontal="center" vertical="center"/>
    </xf>
    <xf numFmtId="0" fontId="77" fillId="33" borderId="15" xfId="0" applyFont="1" applyFill="1" applyBorder="1" applyAlignment="1">
      <alignment horizontal="center" vertical="center" wrapText="1"/>
    </xf>
    <xf numFmtId="0" fontId="14" fillId="23" borderId="0" xfId="0" applyFont="1" applyFill="1"/>
    <xf numFmtId="0" fontId="57" fillId="33" borderId="15" xfId="0" applyFont="1" applyFill="1" applyBorder="1" applyAlignment="1">
      <alignment vertical="center"/>
    </xf>
    <xf numFmtId="0" fontId="77" fillId="33" borderId="15" xfId="0" applyFont="1" applyFill="1" applyBorder="1" applyAlignment="1">
      <alignment horizontal="center" vertical="center"/>
    </xf>
    <xf numFmtId="0" fontId="77" fillId="0" borderId="15" xfId="0" applyFont="1" applyBorder="1" applyAlignment="1">
      <alignment horizontal="center" vertical="center"/>
    </xf>
    <xf numFmtId="0" fontId="57" fillId="33" borderId="66" xfId="0" applyFont="1" applyFill="1" applyBorder="1" applyAlignment="1">
      <alignment vertical="center"/>
    </xf>
    <xf numFmtId="0" fontId="77" fillId="33" borderId="66" xfId="0" applyFont="1" applyFill="1" applyBorder="1" applyAlignment="1">
      <alignment horizontal="center" vertical="center"/>
    </xf>
    <xf numFmtId="0" fontId="77" fillId="0" borderId="66" xfId="0" applyFont="1" applyBorder="1" applyAlignment="1">
      <alignment horizontal="center" vertical="center"/>
    </xf>
    <xf numFmtId="0" fontId="14" fillId="32" borderId="0" xfId="0" applyFont="1" applyFill="1" applyAlignment="1">
      <alignment horizontal="center"/>
    </xf>
    <xf numFmtId="0" fontId="78" fillId="13" borderId="64" xfId="0" applyFont="1" applyFill="1" applyBorder="1"/>
    <xf numFmtId="0" fontId="77" fillId="13" borderId="64" xfId="0" applyFont="1" applyFill="1" applyBorder="1"/>
    <xf numFmtId="0" fontId="0" fillId="13" borderId="0" xfId="0" applyFill="1" applyAlignment="1">
      <alignment horizontal="center"/>
    </xf>
    <xf numFmtId="0" fontId="57" fillId="33" borderId="15" xfId="0" applyFont="1" applyFill="1" applyBorder="1"/>
    <xf numFmtId="0" fontId="0" fillId="25" borderId="0" xfId="0" applyFill="1"/>
    <xf numFmtId="0" fontId="78" fillId="13" borderId="15" xfId="0" applyFont="1" applyFill="1" applyBorder="1"/>
    <xf numFmtId="0" fontId="77" fillId="13" borderId="15" xfId="0" applyFont="1" applyFill="1" applyBorder="1" applyAlignment="1">
      <alignment vertical="center"/>
    </xf>
    <xf numFmtId="0" fontId="14" fillId="23" borderId="32" xfId="0" applyFont="1" applyFill="1" applyBorder="1" applyAlignment="1">
      <alignment horizontal="center" vertical="center"/>
    </xf>
    <xf numFmtId="0" fontId="57" fillId="33" borderId="15" xfId="0" applyFont="1" applyFill="1" applyBorder="1" applyAlignment="1">
      <alignment vertical="center" wrapText="1"/>
    </xf>
    <xf numFmtId="0" fontId="77" fillId="13" borderId="64" xfId="0" applyFont="1" applyFill="1" applyBorder="1" applyAlignment="1">
      <alignment vertical="center"/>
    </xf>
    <xf numFmtId="0" fontId="63" fillId="23" borderId="0" xfId="0" applyFont="1" applyFill="1"/>
    <xf numFmtId="0" fontId="63" fillId="23" borderId="0" xfId="0" applyFont="1" applyFill="1" applyAlignment="1">
      <alignment horizontal="center"/>
    </xf>
    <xf numFmtId="0" fontId="0" fillId="23" borderId="0" xfId="0" applyFill="1" applyAlignment="1">
      <alignment horizontal="center"/>
    </xf>
    <xf numFmtId="0" fontId="79" fillId="30" borderId="49" xfId="0" applyFont="1" applyFill="1" applyBorder="1" applyAlignment="1">
      <alignment horizontal="center" vertical="center"/>
    </xf>
    <xf numFmtId="0" fontId="80" fillId="0" borderId="49" xfId="0" applyFont="1" applyBorder="1" applyAlignment="1">
      <alignment horizontal="center" vertical="center"/>
    </xf>
    <xf numFmtId="0" fontId="14" fillId="23" borderId="69" xfId="0" applyFont="1" applyFill="1" applyBorder="1" applyAlignment="1">
      <alignment horizontal="center" vertical="center"/>
    </xf>
    <xf numFmtId="0" fontId="14" fillId="23" borderId="70" xfId="0" applyFont="1" applyFill="1" applyBorder="1" applyAlignment="1">
      <alignment horizontal="center" vertical="center"/>
    </xf>
    <xf numFmtId="0" fontId="0" fillId="23" borderId="47" xfId="0" applyFill="1" applyBorder="1"/>
    <xf numFmtId="0" fontId="0" fillId="23" borderId="71" xfId="0" applyFill="1" applyBorder="1"/>
    <xf numFmtId="0" fontId="0" fillId="23" borderId="72" xfId="0" applyFill="1" applyBorder="1"/>
    <xf numFmtId="0" fontId="14" fillId="23" borderId="73" xfId="0" applyFont="1" applyFill="1" applyBorder="1" applyAlignment="1">
      <alignment horizontal="center" vertical="center"/>
    </xf>
    <xf numFmtId="0" fontId="68" fillId="0" borderId="0" xfId="0" applyFont="1" applyAlignment="1">
      <alignment horizontal="center" vertical="center"/>
    </xf>
    <xf numFmtId="0" fontId="14" fillId="23" borderId="0" xfId="0" applyFont="1" applyFill="1" applyAlignment="1">
      <alignment horizontal="center" vertical="center"/>
    </xf>
    <xf numFmtId="0" fontId="70" fillId="0" borderId="0" xfId="0" applyFont="1" applyAlignment="1">
      <alignment horizontal="center" vertical="center"/>
    </xf>
    <xf numFmtId="0" fontId="71" fillId="0" borderId="0" xfId="0" applyFont="1" applyAlignment="1">
      <alignment wrapText="1"/>
    </xf>
    <xf numFmtId="0" fontId="74" fillId="0" borderId="0" xfId="0" applyFont="1" applyAlignment="1">
      <alignment horizontal="center" vertical="center" wrapText="1"/>
    </xf>
    <xf numFmtId="0" fontId="14" fillId="23" borderId="74" xfId="0" applyFont="1" applyFill="1" applyBorder="1" applyAlignment="1">
      <alignment horizontal="center" vertical="center"/>
    </xf>
    <xf numFmtId="0" fontId="75" fillId="30" borderId="0" xfId="0" applyFont="1" applyFill="1" applyAlignment="1">
      <alignment horizontal="center" vertical="center"/>
    </xf>
    <xf numFmtId="0" fontId="14" fillId="23" borderId="53" xfId="0" applyFont="1" applyFill="1" applyBorder="1" applyAlignment="1">
      <alignment horizontal="center" vertical="center"/>
    </xf>
    <xf numFmtId="0" fontId="75" fillId="30" borderId="0" xfId="0" applyFont="1" applyFill="1" applyAlignment="1">
      <alignment vertical="center"/>
    </xf>
    <xf numFmtId="0" fontId="14" fillId="23" borderId="38" xfId="0" applyFont="1" applyFill="1" applyBorder="1" applyAlignment="1">
      <alignment horizontal="center" vertical="center"/>
    </xf>
    <xf numFmtId="0" fontId="76" fillId="33" borderId="15" xfId="0" applyFont="1" applyFill="1" applyBorder="1" applyAlignment="1" applyProtection="1">
      <alignment horizontal="center" vertical="center" wrapText="1"/>
      <protection locked="0"/>
    </xf>
    <xf numFmtId="0" fontId="82" fillId="30" borderId="15" xfId="0" applyFont="1" applyFill="1" applyBorder="1" applyAlignment="1" applyProtection="1">
      <alignment horizontal="center" vertical="center" wrapText="1"/>
      <protection locked="0"/>
    </xf>
    <xf numFmtId="0" fontId="76" fillId="13" borderId="15" xfId="0" applyFont="1" applyFill="1" applyBorder="1" applyAlignment="1" applyProtection="1">
      <alignment horizontal="center" vertical="center" wrapText="1"/>
      <protection locked="0"/>
    </xf>
    <xf numFmtId="0" fontId="82" fillId="30" borderId="15" xfId="0" applyFont="1" applyFill="1" applyBorder="1" applyAlignment="1" applyProtection="1">
      <alignment vertical="center"/>
      <protection locked="0"/>
    </xf>
    <xf numFmtId="0" fontId="83" fillId="0" borderId="49" xfId="0" applyFont="1" applyBorder="1" applyAlignment="1">
      <alignment horizontal="center" vertical="center"/>
    </xf>
    <xf numFmtId="0" fontId="0" fillId="9" borderId="15" xfId="0" applyFill="1" applyBorder="1"/>
    <xf numFmtId="0" fontId="13" fillId="14" borderId="15" xfId="0" applyFont="1" applyFill="1" applyBorder="1" applyAlignment="1">
      <alignment wrapText="1"/>
    </xf>
    <xf numFmtId="0" fontId="25" fillId="13" borderId="37" xfId="0" applyFont="1" applyFill="1" applyBorder="1"/>
    <xf numFmtId="0" fontId="0" fillId="13" borderId="0" xfId="0" applyFill="1"/>
    <xf numFmtId="0" fontId="22" fillId="0" borderId="63" xfId="0" applyFont="1" applyBorder="1"/>
    <xf numFmtId="0" fontId="22" fillId="0" borderId="15" xfId="0" applyFont="1" applyBorder="1"/>
    <xf numFmtId="0" fontId="13" fillId="22" borderId="0" xfId="0" applyFont="1" applyFill="1"/>
    <xf numFmtId="0" fontId="13" fillId="25" borderId="0" xfId="0" applyFont="1" applyFill="1"/>
    <xf numFmtId="0" fontId="29" fillId="34" borderId="0" xfId="0" applyFont="1" applyFill="1"/>
    <xf numFmtId="0" fontId="29" fillId="17" borderId="0" xfId="0" applyFont="1" applyFill="1"/>
    <xf numFmtId="0" fontId="29" fillId="13" borderId="0" xfId="0" applyFont="1" applyFill="1"/>
    <xf numFmtId="0" fontId="29" fillId="13" borderId="37" xfId="0" applyFont="1" applyFill="1" applyBorder="1"/>
    <xf numFmtId="0" fontId="6" fillId="2" borderId="31" xfId="0" applyFont="1" applyFill="1" applyBorder="1" applyAlignment="1">
      <alignment vertical="center" wrapText="1"/>
    </xf>
    <xf numFmtId="0" fontId="8" fillId="0" borderId="2" xfId="0" applyFont="1" applyBorder="1" applyAlignment="1">
      <alignment vertical="center"/>
    </xf>
    <xf numFmtId="0" fontId="7" fillId="3" borderId="26" xfId="0" applyFont="1" applyFill="1" applyBorder="1" applyAlignment="1" applyProtection="1">
      <alignment vertical="top" wrapText="1"/>
      <protection locked="0"/>
    </xf>
    <xf numFmtId="0" fontId="7" fillId="3" borderId="0" xfId="0" applyFont="1" applyFill="1" applyAlignment="1" applyProtection="1">
      <alignment vertical="top" wrapText="1"/>
      <protection locked="0"/>
    </xf>
    <xf numFmtId="0" fontId="7" fillId="3" borderId="36" xfId="0" applyFont="1" applyFill="1" applyBorder="1" applyAlignment="1" applyProtection="1">
      <alignment vertical="center" wrapText="1"/>
      <protection locked="0"/>
    </xf>
    <xf numFmtId="0" fontId="7" fillId="3" borderId="0" xfId="0" applyFont="1" applyFill="1" applyAlignment="1" applyProtection="1">
      <alignment vertical="center" wrapText="1"/>
      <protection locked="0"/>
    </xf>
    <xf numFmtId="0" fontId="6" fillId="2" borderId="13" xfId="0" applyFont="1" applyFill="1" applyBorder="1" applyAlignment="1">
      <alignment vertical="center" wrapText="1"/>
    </xf>
    <xf numFmtId="0" fontId="6" fillId="2" borderId="3" xfId="0" applyFont="1" applyFill="1" applyBorder="1" applyAlignment="1">
      <alignment vertical="center" wrapText="1"/>
    </xf>
    <xf numFmtId="0" fontId="7" fillId="3" borderId="26" xfId="0" applyFont="1" applyFill="1" applyBorder="1" applyAlignment="1" applyProtection="1">
      <alignment vertical="center" wrapText="1"/>
      <protection locked="0"/>
    </xf>
    <xf numFmtId="0" fontId="6" fillId="2" borderId="35" xfId="0" applyFont="1" applyFill="1" applyBorder="1" applyAlignment="1">
      <alignment vertical="center" wrapText="1"/>
    </xf>
    <xf numFmtId="0" fontId="7" fillId="3" borderId="26" xfId="0" applyFont="1" applyFill="1" applyBorder="1" applyAlignment="1">
      <alignment vertical="center" wrapText="1"/>
    </xf>
    <xf numFmtId="0" fontId="7" fillId="3" borderId="0" xfId="0" applyFont="1" applyFill="1" applyAlignment="1">
      <alignment vertical="center" wrapText="1"/>
    </xf>
    <xf numFmtId="0" fontId="21" fillId="0" borderId="0" xfId="0" applyFont="1" applyAlignment="1">
      <alignment horizontal="right"/>
    </xf>
    <xf numFmtId="0" fontId="0" fillId="0" borderId="15" xfId="0" applyBorder="1" applyAlignment="1">
      <alignment horizontal="center"/>
    </xf>
    <xf numFmtId="0" fontId="25" fillId="0" borderId="15" xfId="0" applyFont="1" applyBorder="1" applyAlignment="1">
      <alignment horizontal="center" vertical="center"/>
    </xf>
    <xf numFmtId="0" fontId="0" fillId="0" borderId="0" xfId="0" applyAlignment="1">
      <alignment vertical="center" wrapText="1"/>
    </xf>
    <xf numFmtId="0" fontId="39" fillId="0" borderId="0" xfId="2" applyAlignment="1">
      <alignment vertical="center" wrapText="1"/>
    </xf>
    <xf numFmtId="0" fontId="0" fillId="8" borderId="0" xfId="0" applyFill="1" applyAlignment="1">
      <alignment vertical="top" wrapText="1"/>
    </xf>
    <xf numFmtId="0" fontId="0" fillId="8" borderId="0" xfId="0" applyFill="1" applyAlignment="1">
      <alignment vertical="top"/>
    </xf>
    <xf numFmtId="0" fontId="38" fillId="13" borderId="15" xfId="0" applyFont="1" applyFill="1" applyBorder="1" applyAlignment="1">
      <alignment horizontal="center" vertical="center" wrapText="1"/>
    </xf>
    <xf numFmtId="14" fontId="20" fillId="8" borderId="0" xfId="0" applyNumberFormat="1" applyFont="1" applyFill="1" applyAlignment="1">
      <alignment horizontal="left"/>
    </xf>
    <xf numFmtId="0" fontId="20" fillId="8" borderId="0" xfId="0" applyFont="1" applyFill="1" applyAlignment="1">
      <alignment horizontal="left"/>
    </xf>
    <xf numFmtId="0" fontId="21" fillId="8" borderId="0" xfId="0" applyFont="1" applyFill="1" applyAlignment="1">
      <alignment horizontal="left" vertical="top" wrapText="1"/>
    </xf>
    <xf numFmtId="0" fontId="18" fillId="14" borderId="0" xfId="0" applyFont="1" applyFill="1" applyAlignment="1">
      <alignment horizontal="left" vertical="top" wrapText="1"/>
    </xf>
    <xf numFmtId="0" fontId="54" fillId="14" borderId="17" xfId="0" applyFont="1" applyFill="1" applyBorder="1" applyAlignment="1">
      <alignment horizontal="left" vertical="top" wrapText="1"/>
    </xf>
    <xf numFmtId="0" fontId="55" fillId="14" borderId="0" xfId="0" applyFont="1" applyFill="1" applyAlignment="1">
      <alignment vertical="top"/>
    </xf>
    <xf numFmtId="0" fontId="52" fillId="2" borderId="0" xfId="0" applyFont="1" applyFill="1" applyAlignment="1">
      <alignment horizontal="right" vertical="center" wrapText="1"/>
    </xf>
    <xf numFmtId="0" fontId="53" fillId="0" borderId="38" xfId="0" applyFont="1" applyBorder="1" applyAlignment="1">
      <alignment vertical="center" wrapText="1"/>
    </xf>
    <xf numFmtId="0" fontId="23" fillId="8" borderId="17" xfId="0" applyFont="1" applyFill="1" applyBorder="1" applyAlignment="1" applyProtection="1">
      <alignment horizontal="left" vertical="top" wrapText="1"/>
      <protection locked="0"/>
    </xf>
    <xf numFmtId="0" fontId="24" fillId="8" borderId="0" xfId="0" applyFont="1" applyFill="1" applyAlignment="1" applyProtection="1">
      <alignment vertical="top"/>
      <protection locked="0"/>
    </xf>
    <xf numFmtId="0" fontId="60" fillId="13" borderId="28" xfId="0" applyFont="1" applyFill="1" applyBorder="1" applyAlignment="1">
      <alignment horizontal="center" vertical="center" wrapText="1"/>
    </xf>
    <xf numFmtId="0" fontId="60" fillId="13" borderId="29" xfId="0" applyFont="1" applyFill="1" applyBorder="1" applyAlignment="1">
      <alignment horizontal="center" vertical="center" wrapText="1"/>
    </xf>
    <xf numFmtId="0" fontId="60" fillId="13" borderId="30" xfId="0" applyFont="1" applyFill="1" applyBorder="1" applyAlignment="1">
      <alignment horizontal="center" vertical="center" wrapText="1"/>
    </xf>
    <xf numFmtId="0" fontId="7" fillId="3" borderId="36" xfId="0" applyFont="1" applyFill="1" applyBorder="1" applyAlignment="1" applyProtection="1">
      <alignment vertical="top" wrapText="1"/>
      <protection locked="0"/>
    </xf>
    <xf numFmtId="0" fontId="7" fillId="9" borderId="36" xfId="0" applyFont="1" applyFill="1" applyBorder="1" applyAlignment="1" applyProtection="1">
      <alignment vertical="center" wrapText="1"/>
      <protection locked="0"/>
    </xf>
    <xf numFmtId="0" fontId="7" fillId="9" borderId="0" xfId="0" applyFont="1" applyFill="1" applyAlignment="1" applyProtection="1">
      <alignment vertical="center" wrapText="1"/>
      <protection locked="0"/>
    </xf>
    <xf numFmtId="0" fontId="11" fillId="2" borderId="0" xfId="0" applyFont="1" applyFill="1" applyAlignment="1">
      <alignment horizontal="left" vertical="center" wrapText="1"/>
    </xf>
    <xf numFmtId="14" fontId="7" fillId="2" borderId="36" xfId="0" applyNumberFormat="1" applyFont="1" applyFill="1" applyBorder="1" applyAlignment="1" applyProtection="1">
      <alignment vertical="center" wrapText="1"/>
      <protection locked="0"/>
    </xf>
    <xf numFmtId="14" fontId="7" fillId="2" borderId="0" xfId="0" applyNumberFormat="1" applyFont="1" applyFill="1" applyAlignment="1" applyProtection="1">
      <alignment vertical="center" wrapText="1"/>
      <protection locked="0"/>
    </xf>
    <xf numFmtId="0" fontId="7" fillId="2" borderId="36" xfId="0" applyFont="1" applyFill="1" applyBorder="1" applyAlignment="1" applyProtection="1">
      <alignment vertical="center" wrapText="1"/>
      <protection locked="0"/>
    </xf>
    <xf numFmtId="0" fontId="7" fillId="2" borderId="0" xfId="0" applyFont="1" applyFill="1" applyAlignment="1" applyProtection="1">
      <alignment vertical="center" wrapText="1"/>
      <protection locked="0"/>
    </xf>
    <xf numFmtId="0" fontId="6" fillId="2" borderId="37" xfId="0" applyFont="1" applyFill="1" applyBorder="1" applyAlignment="1">
      <alignment vertical="center" wrapText="1"/>
    </xf>
    <xf numFmtId="0" fontId="10" fillId="6" borderId="32" xfId="0" applyFont="1" applyFill="1" applyBorder="1" applyAlignment="1">
      <alignment horizontal="center" vertical="center"/>
    </xf>
    <xf numFmtId="0" fontId="10" fillId="6" borderId="0" xfId="0" applyFont="1" applyFill="1" applyAlignment="1">
      <alignment horizontal="center" vertical="center"/>
    </xf>
    <xf numFmtId="0" fontId="3" fillId="0" borderId="0" xfId="0" applyFont="1" applyAlignment="1">
      <alignment horizontal="left" vertical="center" wrapText="1"/>
    </xf>
    <xf numFmtId="0" fontId="6" fillId="2" borderId="0" xfId="0" applyFont="1" applyFill="1" applyAlignment="1">
      <alignment horizontal="left" vertical="top" wrapText="1"/>
    </xf>
    <xf numFmtId="0" fontId="8" fillId="2" borderId="5" xfId="0" applyFont="1" applyFill="1" applyBorder="1" applyAlignment="1">
      <alignment vertical="center" wrapText="1"/>
    </xf>
    <xf numFmtId="0" fontId="6" fillId="2" borderId="4" xfId="0" applyFont="1" applyFill="1" applyBorder="1" applyAlignment="1">
      <alignment horizontal="left" vertical="center" wrapText="1"/>
    </xf>
    <xf numFmtId="0" fontId="8" fillId="4" borderId="5" xfId="0" applyFont="1" applyFill="1" applyBorder="1" applyAlignment="1">
      <alignment vertical="center" wrapText="1"/>
    </xf>
    <xf numFmtId="0" fontId="6" fillId="4" borderId="0" xfId="0" applyFont="1" applyFill="1" applyAlignment="1">
      <alignment vertical="center" wrapText="1"/>
    </xf>
    <xf numFmtId="0" fontId="6" fillId="2" borderId="0" xfId="0" applyFont="1" applyFill="1" applyAlignment="1">
      <alignment horizontal="left" vertical="center" wrapText="1" indent="1"/>
    </xf>
    <xf numFmtId="0" fontId="6" fillId="2" borderId="0" xfId="0" applyFont="1" applyFill="1" applyAlignment="1">
      <alignment vertical="center" wrapText="1"/>
    </xf>
    <xf numFmtId="0" fontId="4" fillId="0" borderId="0" xfId="0" applyFont="1" applyAlignment="1">
      <alignment horizontal="left" vertical="center" wrapText="1" indent="4"/>
    </xf>
    <xf numFmtId="0" fontId="6" fillId="2" borderId="8" xfId="0" applyFont="1" applyFill="1" applyBorder="1" applyAlignment="1">
      <alignment vertical="center" wrapText="1"/>
    </xf>
    <xf numFmtId="0" fontId="6" fillId="2" borderId="0" xfId="0" applyFont="1" applyFill="1" applyAlignment="1">
      <alignment vertical="top" wrapText="1"/>
    </xf>
    <xf numFmtId="0" fontId="7" fillId="9" borderId="18" xfId="0" applyFont="1" applyFill="1" applyBorder="1" applyAlignment="1" applyProtection="1">
      <alignment vertical="top" wrapText="1"/>
      <protection locked="0"/>
    </xf>
    <xf numFmtId="0" fontId="7" fillId="9" borderId="19" xfId="0" applyFont="1" applyFill="1" applyBorder="1" applyAlignment="1" applyProtection="1">
      <alignment vertical="top" wrapText="1"/>
      <protection locked="0"/>
    </xf>
    <xf numFmtId="0" fontId="7" fillId="9" borderId="20" xfId="0" applyFont="1" applyFill="1" applyBorder="1" applyAlignment="1" applyProtection="1">
      <alignment vertical="top" wrapText="1"/>
      <protection locked="0"/>
    </xf>
    <xf numFmtId="0" fontId="6" fillId="8" borderId="0" xfId="0" applyFont="1" applyFill="1" applyAlignment="1" applyProtection="1">
      <alignment horizontal="left" vertical="center" wrapText="1" indent="1"/>
      <protection locked="0"/>
    </xf>
    <xf numFmtId="0" fontId="11" fillId="9" borderId="0" xfId="0" applyFont="1" applyFill="1" applyAlignment="1" applyProtection="1">
      <alignment vertical="top"/>
      <protection locked="0"/>
    </xf>
    <xf numFmtId="0" fontId="11" fillId="2" borderId="4" xfId="0" applyFont="1" applyFill="1" applyBorder="1" applyAlignment="1">
      <alignment vertical="center"/>
    </xf>
    <xf numFmtId="0" fontId="11" fillId="2" borderId="4" xfId="0" applyFont="1" applyFill="1" applyBorder="1" applyAlignment="1">
      <alignment vertical="center" wrapText="1"/>
    </xf>
    <xf numFmtId="0" fontId="6" fillId="9" borderId="0" xfId="0" applyFont="1" applyFill="1" applyAlignment="1" applyProtection="1">
      <alignment horizontal="left" vertical="center" wrapText="1" indent="1"/>
      <protection locked="0"/>
    </xf>
    <xf numFmtId="0" fontId="9" fillId="3" borderId="31" xfId="0" applyFont="1" applyFill="1" applyBorder="1" applyAlignment="1" applyProtection="1">
      <alignment horizontal="center" vertical="center" wrapText="1"/>
      <protection locked="0"/>
    </xf>
    <xf numFmtId="0" fontId="10" fillId="6" borderId="31"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0" fillId="0" borderId="0" xfId="0"/>
    <xf numFmtId="0" fontId="3" fillId="0" borderId="0" xfId="0" applyFont="1" applyAlignment="1">
      <alignment vertical="center" wrapText="1"/>
    </xf>
    <xf numFmtId="0" fontId="0" fillId="0" borderId="0" xfId="0" applyAlignment="1">
      <alignment wrapText="1"/>
    </xf>
    <xf numFmtId="0" fontId="3" fillId="5" borderId="0" xfId="0" applyFont="1" applyFill="1" applyAlignment="1">
      <alignment vertical="center" wrapText="1"/>
    </xf>
    <xf numFmtId="0" fontId="33" fillId="8" borderId="18" xfId="0" applyFont="1" applyFill="1" applyBorder="1" applyAlignment="1">
      <alignment horizontal="center" vertical="center"/>
    </xf>
    <xf numFmtId="0" fontId="33" fillId="8" borderId="19" xfId="0" applyFont="1" applyFill="1" applyBorder="1" applyAlignment="1">
      <alignment horizontal="center" vertical="center"/>
    </xf>
    <xf numFmtId="0" fontId="34" fillId="15" borderId="21" xfId="0" applyFont="1" applyFill="1" applyBorder="1" applyAlignment="1">
      <alignment horizontal="center" vertical="center"/>
    </xf>
    <xf numFmtId="0" fontId="34" fillId="15" borderId="20" xfId="0" applyFont="1" applyFill="1" applyBorder="1" applyAlignment="1">
      <alignment horizontal="center" vertical="center"/>
    </xf>
    <xf numFmtId="0" fontId="3" fillId="16" borderId="40" xfId="0" applyFont="1" applyFill="1" applyBorder="1" applyAlignment="1" applyProtection="1">
      <alignment horizontal="left" vertical="top" wrapText="1"/>
      <protection locked="0"/>
    </xf>
    <xf numFmtId="0" fontId="3" fillId="16" borderId="19" xfId="0" applyFont="1" applyFill="1" applyBorder="1" applyAlignment="1" applyProtection="1">
      <alignment horizontal="left" vertical="top" wrapText="1"/>
      <protection locked="0"/>
    </xf>
    <xf numFmtId="0" fontId="3" fillId="16" borderId="20" xfId="0" applyFont="1" applyFill="1" applyBorder="1" applyAlignment="1" applyProtection="1">
      <alignment horizontal="left" vertical="top" wrapText="1"/>
      <protection locked="0"/>
    </xf>
    <xf numFmtId="0" fontId="0" fillId="0" borderId="0" xfId="0" applyAlignment="1">
      <alignment vertical="top" wrapText="1"/>
    </xf>
    <xf numFmtId="0" fontId="3" fillId="0" borderId="15" xfId="0" applyFont="1" applyBorder="1" applyAlignment="1">
      <alignment horizontal="left" vertical="top" wrapText="1"/>
    </xf>
    <xf numFmtId="0" fontId="28" fillId="0" borderId="0" xfId="0" applyFont="1" applyAlignment="1">
      <alignment horizontal="left"/>
    </xf>
    <xf numFmtId="0" fontId="61" fillId="28" borderId="41" xfId="0" applyFont="1" applyFill="1" applyBorder="1" applyAlignment="1">
      <alignment horizontal="center" vertical="center" wrapText="1"/>
    </xf>
    <xf numFmtId="0" fontId="61" fillId="28" borderId="42" xfId="0" applyFont="1" applyFill="1" applyBorder="1" applyAlignment="1">
      <alignment horizontal="center" vertical="center" wrapText="1"/>
    </xf>
    <xf numFmtId="0" fontId="77" fillId="33" borderId="15" xfId="0" applyFont="1" applyFill="1" applyBorder="1" applyAlignment="1">
      <alignment horizontal="center" vertical="center" wrapText="1"/>
    </xf>
    <xf numFmtId="0" fontId="77" fillId="33" borderId="18" xfId="0" applyFont="1" applyFill="1" applyBorder="1" applyAlignment="1">
      <alignment horizontal="center" vertical="center" wrapText="1"/>
    </xf>
    <xf numFmtId="0" fontId="77" fillId="13" borderId="15" xfId="0" applyFont="1" applyFill="1" applyBorder="1" applyAlignment="1">
      <alignment horizontal="center" vertical="center" wrapText="1"/>
    </xf>
    <xf numFmtId="0" fontId="77" fillId="13" borderId="18" xfId="0" applyFont="1" applyFill="1" applyBorder="1" applyAlignment="1">
      <alignment horizontal="center" vertical="center" wrapText="1"/>
    </xf>
    <xf numFmtId="0" fontId="77" fillId="33" borderId="66" xfId="0" applyFont="1" applyFill="1" applyBorder="1" applyAlignment="1">
      <alignment horizontal="center" vertical="center" wrapText="1"/>
    </xf>
    <xf numFmtId="0" fontId="77" fillId="33" borderId="67" xfId="0" applyFont="1" applyFill="1" applyBorder="1" applyAlignment="1">
      <alignment horizontal="center" vertical="center" wrapText="1"/>
    </xf>
    <xf numFmtId="0" fontId="77" fillId="13" borderId="64" xfId="0" applyFont="1" applyFill="1" applyBorder="1" applyAlignment="1">
      <alignment horizontal="center" vertical="center" wrapText="1"/>
    </xf>
    <xf numFmtId="0" fontId="77" fillId="13" borderId="65" xfId="0" applyFont="1" applyFill="1" applyBorder="1" applyAlignment="1">
      <alignment horizontal="center" vertical="center" wrapText="1"/>
    </xf>
    <xf numFmtId="0" fontId="75" fillId="30" borderId="68" xfId="0" applyFont="1" applyFill="1" applyBorder="1" applyAlignment="1">
      <alignment horizontal="center" vertical="center" wrapText="1"/>
    </xf>
    <xf numFmtId="0" fontId="81" fillId="17" borderId="48" xfId="0" applyFont="1" applyFill="1" applyBorder="1" applyAlignment="1">
      <alignment horizontal="center" vertical="center"/>
    </xf>
    <xf numFmtId="0" fontId="81" fillId="17" borderId="53" xfId="0" applyFont="1" applyFill="1" applyBorder="1" applyAlignment="1">
      <alignment horizontal="center" vertical="center"/>
    </xf>
    <xf numFmtId="0" fontId="81" fillId="17" borderId="51" xfId="0" applyFont="1" applyFill="1" applyBorder="1" applyAlignment="1">
      <alignment horizontal="center" vertical="center"/>
    </xf>
    <xf numFmtId="0" fontId="81" fillId="17" borderId="52" xfId="0" applyFont="1" applyFill="1" applyBorder="1" applyAlignment="1">
      <alignment horizontal="center" vertical="center"/>
    </xf>
    <xf numFmtId="0" fontId="75" fillId="30" borderId="49" xfId="0" applyFont="1" applyFill="1" applyBorder="1" applyAlignment="1">
      <alignment horizontal="center" vertical="center"/>
    </xf>
    <xf numFmtId="0" fontId="72" fillId="0" borderId="55" xfId="0" applyFont="1" applyBorder="1" applyAlignment="1">
      <alignment horizontal="justify" vertical="center" wrapText="1"/>
    </xf>
    <xf numFmtId="0" fontId="72" fillId="0" borderId="50" xfId="0" applyFont="1" applyBorder="1" applyAlignment="1">
      <alignment horizontal="justify" vertical="center" wrapText="1"/>
    </xf>
    <xf numFmtId="0" fontId="75" fillId="30" borderId="36" xfId="0" applyFont="1" applyFill="1" applyBorder="1" applyAlignment="1">
      <alignment horizontal="center" vertical="center"/>
    </xf>
    <xf numFmtId="0" fontId="75" fillId="30" borderId="0" xfId="0" applyFont="1" applyFill="1" applyAlignment="1">
      <alignment horizontal="center" vertical="center"/>
    </xf>
    <xf numFmtId="0" fontId="75" fillId="30" borderId="2" xfId="0" applyFont="1" applyFill="1" applyBorder="1" applyAlignment="1">
      <alignment horizontal="center" vertical="center" wrapText="1"/>
    </xf>
    <xf numFmtId="0" fontId="77" fillId="33" borderId="64" xfId="0" applyFont="1" applyFill="1" applyBorder="1" applyAlignment="1">
      <alignment horizontal="center" vertical="center" wrapText="1"/>
    </xf>
    <xf numFmtId="0" fontId="77" fillId="33" borderId="65" xfId="0" applyFont="1" applyFill="1" applyBorder="1" applyAlignment="1">
      <alignment horizontal="center" vertical="center" wrapText="1"/>
    </xf>
    <xf numFmtId="0" fontId="31" fillId="0" borderId="0" xfId="0" applyFont="1" applyAlignment="1">
      <alignment horizontal="left" vertical="top" wrapText="1" indent="3"/>
    </xf>
    <xf numFmtId="0" fontId="45" fillId="13" borderId="0" xfId="0" applyFont="1" applyFill="1" applyAlignment="1">
      <alignment horizontal="center" vertical="center" wrapText="1"/>
    </xf>
    <xf numFmtId="0" fontId="45" fillId="13" borderId="0" xfId="0" applyFont="1" applyFill="1" applyAlignment="1" applyProtection="1">
      <alignment horizontal="center" vertical="center" wrapText="1"/>
      <protection locked="0"/>
    </xf>
    <xf numFmtId="0" fontId="49" fillId="0" borderId="0" xfId="0" applyFont="1" applyAlignment="1">
      <alignment horizontal="left" vertical="center" wrapText="1"/>
    </xf>
    <xf numFmtId="0" fontId="45" fillId="2" borderId="15" xfId="0" applyFont="1" applyFill="1" applyBorder="1" applyAlignment="1">
      <alignment horizontal="center" vertical="center" wrapText="1"/>
    </xf>
    <xf numFmtId="0" fontId="45" fillId="13" borderId="75" xfId="0" applyFont="1" applyFill="1" applyBorder="1" applyAlignment="1">
      <alignment horizontal="center" vertical="center" wrapText="1"/>
    </xf>
    <xf numFmtId="0" fontId="65" fillId="5" borderId="22" xfId="0" applyFont="1" applyFill="1" applyBorder="1" applyAlignment="1">
      <alignment vertical="top" wrapText="1"/>
    </xf>
    <xf numFmtId="0" fontId="65" fillId="5" borderId="44" xfId="0" applyFont="1" applyFill="1" applyBorder="1" applyAlignment="1">
      <alignment vertical="top" wrapText="1"/>
    </xf>
    <xf numFmtId="0" fontId="65" fillId="5" borderId="23" xfId="0" applyFont="1" applyFill="1" applyBorder="1" applyAlignment="1">
      <alignment vertical="top" wrapText="1"/>
    </xf>
    <xf numFmtId="0" fontId="45" fillId="2" borderId="18" xfId="0" applyFont="1" applyFill="1" applyBorder="1" applyAlignment="1">
      <alignment horizontal="center" vertical="center" wrapText="1"/>
    </xf>
    <xf numFmtId="0" fontId="45" fillId="2" borderId="20" xfId="0" applyFont="1" applyFill="1" applyBorder="1" applyAlignment="1">
      <alignment horizontal="center" vertical="center" wrapText="1"/>
    </xf>
    <xf numFmtId="0" fontId="8" fillId="0" borderId="0" xfId="0" applyFont="1" applyAlignment="1">
      <alignment horizontal="center" vertical="center" wrapText="1"/>
    </xf>
    <xf numFmtId="0" fontId="9" fillId="3" borderId="32" xfId="0" applyFont="1" applyFill="1" applyBorder="1" applyAlignment="1" applyProtection="1">
      <alignment vertical="center" wrapText="1"/>
      <protection locked="0"/>
    </xf>
    <xf numFmtId="0" fontId="9" fillId="3" borderId="0" xfId="0" applyFont="1" applyFill="1" applyAlignment="1" applyProtection="1">
      <alignment vertical="center" wrapText="1"/>
      <protection locked="0"/>
    </xf>
    <xf numFmtId="0" fontId="8" fillId="0" borderId="0" xfId="0" applyFont="1" applyAlignment="1">
      <alignment vertical="center" wrapText="1"/>
    </xf>
    <xf numFmtId="0" fontId="9" fillId="3" borderId="32" xfId="0" applyFont="1" applyFill="1" applyBorder="1" applyAlignment="1">
      <alignment vertical="center" wrapText="1"/>
    </xf>
    <xf numFmtId="0" fontId="9" fillId="3" borderId="0" xfId="0" applyFont="1" applyFill="1" applyAlignment="1">
      <alignment vertical="center" wrapText="1"/>
    </xf>
    <xf numFmtId="0" fontId="0" fillId="0" borderId="0" xfId="0" applyAlignment="1"/>
    <xf numFmtId="0" fontId="87" fillId="0" borderId="76" xfId="0" applyFont="1" applyBorder="1" applyAlignment="1"/>
    <xf numFmtId="0" fontId="23" fillId="4" borderId="77" xfId="0" applyFont="1" applyFill="1" applyBorder="1" applyAlignment="1">
      <alignment horizontal="left" vertical="center" wrapText="1"/>
    </xf>
    <xf numFmtId="49" fontId="86" fillId="5" borderId="77" xfId="0" applyNumberFormat="1" applyFont="1" applyFill="1" applyBorder="1" applyAlignment="1" applyProtection="1">
      <alignment horizontal="left" vertical="center" wrapText="1"/>
      <protection locked="0"/>
    </xf>
    <xf numFmtId="49" fontId="23" fillId="5" borderId="77" xfId="0" applyNumberFormat="1" applyFont="1" applyFill="1" applyBorder="1" applyAlignment="1" applyProtection="1">
      <alignment horizontal="left" vertical="center" wrapText="1"/>
      <protection locked="0"/>
    </xf>
    <xf numFmtId="0" fontId="11" fillId="2" borderId="15" xfId="0" applyFont="1" applyFill="1" applyBorder="1" applyAlignment="1">
      <alignment horizontal="left" vertical="center" wrapText="1"/>
    </xf>
    <xf numFmtId="0" fontId="6" fillId="2" borderId="15" xfId="0" applyFont="1" applyFill="1" applyBorder="1" applyAlignment="1">
      <alignment vertical="center"/>
    </xf>
    <xf numFmtId="0" fontId="11" fillId="2" borderId="15" xfId="0" applyFont="1" applyFill="1" applyBorder="1" applyAlignment="1">
      <alignment horizontal="left" vertical="center" wrapText="1"/>
    </xf>
    <xf numFmtId="0" fontId="6" fillId="2" borderId="15" xfId="0" applyFont="1" applyFill="1" applyBorder="1" applyAlignment="1">
      <alignment vertical="center"/>
    </xf>
    <xf numFmtId="0" fontId="9" fillId="3" borderId="15" xfId="0" applyFont="1" applyFill="1" applyBorder="1" applyAlignment="1" applyProtection="1">
      <alignment horizontal="center" vertical="center" wrapText="1"/>
      <protection locked="0"/>
    </xf>
    <xf numFmtId="0" fontId="11" fillId="2" borderId="36"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9" fillId="3" borderId="20" xfId="0" applyFont="1" applyFill="1" applyBorder="1" applyAlignment="1" applyProtection="1">
      <alignment horizontal="center" vertical="center" wrapText="1"/>
      <protection locked="0"/>
    </xf>
    <xf numFmtId="0" fontId="6" fillId="2" borderId="79" xfId="0" applyFont="1" applyFill="1" applyBorder="1" applyAlignment="1">
      <alignment vertical="center"/>
    </xf>
    <xf numFmtId="0" fontId="6" fillId="2" borderId="38" xfId="0" applyFont="1" applyFill="1" applyBorder="1" applyAlignment="1">
      <alignment vertical="center"/>
    </xf>
    <xf numFmtId="0" fontId="11" fillId="2" borderId="78" xfId="0" applyFont="1" applyFill="1" applyBorder="1" applyAlignment="1">
      <alignment horizontal="right" vertical="center" wrapText="1"/>
    </xf>
    <xf numFmtId="0" fontId="11" fillId="2" borderId="80" xfId="0" applyFont="1" applyFill="1" applyBorder="1" applyAlignment="1">
      <alignment horizontal="right" vertical="center" wrapText="1"/>
    </xf>
    <xf numFmtId="0" fontId="11" fillId="2" borderId="80" xfId="0" applyFont="1" applyFill="1" applyBorder="1" applyAlignment="1">
      <alignment horizontal="left" vertical="center" wrapText="1"/>
    </xf>
    <xf numFmtId="0" fontId="11" fillId="2" borderId="63" xfId="0" applyFont="1" applyFill="1" applyBorder="1" applyAlignment="1">
      <alignment horizontal="right" vertical="center" wrapText="1"/>
    </xf>
    <xf numFmtId="0" fontId="6" fillId="2" borderId="63" xfId="0" applyFont="1" applyFill="1" applyBorder="1" applyAlignment="1">
      <alignment vertical="center"/>
    </xf>
    <xf numFmtId="0" fontId="7" fillId="9" borderId="81" xfId="0" applyFont="1" applyFill="1" applyBorder="1" applyAlignment="1" applyProtection="1">
      <alignment vertical="top" wrapText="1"/>
      <protection locked="0"/>
    </xf>
    <xf numFmtId="0" fontId="7" fillId="9" borderId="63" xfId="0" applyFont="1" applyFill="1" applyBorder="1" applyAlignment="1" applyProtection="1">
      <alignment vertical="top" wrapText="1"/>
      <protection locked="0"/>
    </xf>
    <xf numFmtId="0" fontId="6" fillId="2" borderId="1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3" fillId="2" borderId="15" xfId="0" applyFont="1" applyFill="1" applyBorder="1"/>
  </cellXfs>
  <cellStyles count="3">
    <cellStyle name="Celda de comprobación" xfId="1" builtinId="23"/>
    <cellStyle name="Hipervínculo" xfId="2" builtinId="8"/>
    <cellStyle name="Normal" xfId="0" builtinId="0"/>
  </cellStyles>
  <dxfs count="133">
    <dxf>
      <fill>
        <patternFill>
          <bgColor rgb="FFF49696"/>
        </patternFill>
      </fill>
    </dxf>
    <dxf>
      <fill>
        <patternFill>
          <bgColor rgb="FFFACECE"/>
        </patternFill>
      </fill>
    </dxf>
    <dxf>
      <fill>
        <patternFill>
          <bgColor rgb="FFFACECE"/>
        </patternFill>
      </fill>
    </dxf>
    <dxf>
      <fill>
        <patternFill>
          <bgColor rgb="FFF49696"/>
        </patternFill>
      </fill>
    </dxf>
    <dxf>
      <fill>
        <patternFill>
          <bgColor theme="9" tint="0.59996337778862885"/>
        </patternFill>
      </fill>
    </dxf>
    <dxf>
      <fill>
        <patternFill>
          <bgColor theme="9" tint="0.59996337778862885"/>
        </patternFill>
      </fill>
    </dxf>
    <dxf>
      <fill>
        <patternFill>
          <bgColor rgb="FFF49696"/>
        </patternFill>
      </fill>
    </dxf>
    <dxf>
      <fill>
        <patternFill>
          <bgColor rgb="FFFACECE"/>
        </patternFill>
      </fill>
    </dxf>
    <dxf>
      <fill>
        <patternFill>
          <bgColor rgb="FFFACECE"/>
        </patternFill>
      </fill>
    </dxf>
    <dxf>
      <fill>
        <patternFill>
          <bgColor rgb="FFF49696"/>
        </patternFill>
      </fill>
    </dxf>
    <dxf>
      <fill>
        <patternFill>
          <bgColor rgb="FFF49696"/>
        </patternFill>
      </fill>
    </dxf>
    <dxf>
      <fill>
        <patternFill>
          <bgColor rgb="FFFACECE"/>
        </patternFill>
      </fill>
    </dxf>
    <dxf>
      <fill>
        <patternFill>
          <bgColor rgb="FFFACECE"/>
        </patternFill>
      </fill>
    </dxf>
    <dxf>
      <fill>
        <patternFill>
          <bgColor rgb="FFF49696"/>
        </patternFill>
      </fill>
    </dxf>
    <dxf>
      <fill>
        <patternFill>
          <bgColor rgb="FFF49696"/>
        </patternFill>
      </fill>
    </dxf>
    <dxf>
      <fill>
        <patternFill>
          <bgColor rgb="FFFACECE"/>
        </patternFill>
      </fill>
    </dxf>
    <dxf>
      <fill>
        <patternFill>
          <bgColor rgb="FFFACECE"/>
        </patternFill>
      </fill>
    </dxf>
    <dxf>
      <fill>
        <patternFill>
          <bgColor rgb="FFF49696"/>
        </patternFill>
      </fill>
    </dxf>
    <dxf>
      <fill>
        <patternFill>
          <bgColor rgb="FFF49696"/>
        </patternFill>
      </fill>
    </dxf>
    <dxf>
      <fill>
        <patternFill>
          <bgColor rgb="FFFACECE"/>
        </patternFill>
      </fill>
    </dxf>
    <dxf>
      <fill>
        <patternFill>
          <bgColor rgb="FFFACECE"/>
        </patternFill>
      </fill>
    </dxf>
    <dxf>
      <fill>
        <patternFill>
          <bgColor rgb="FFF49696"/>
        </patternFill>
      </fill>
    </dxf>
    <dxf>
      <font>
        <b val="0"/>
        <i val="0"/>
      </font>
      <fill>
        <patternFill>
          <bgColor rgb="FFFF0000"/>
        </patternFill>
      </fill>
    </dxf>
    <dxf>
      <fill>
        <patternFill>
          <bgColor rgb="FF33CC33"/>
        </patternFill>
      </fill>
    </dxf>
    <dxf>
      <fill>
        <patternFill>
          <bgColor rgb="FFFF9900"/>
        </patternFill>
      </fill>
    </dxf>
    <dxf>
      <font>
        <b/>
        <i val="0"/>
      </font>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FF0000"/>
        </patternFill>
      </fill>
    </dxf>
    <dxf>
      <fill>
        <patternFill>
          <bgColor theme="5"/>
        </patternFill>
      </fill>
    </dxf>
    <dxf>
      <fill>
        <patternFill>
          <bgColor rgb="FF00B05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92D05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9" tint="0.59996337778862885"/>
        </patternFill>
      </fill>
    </dxf>
    <dxf>
      <font>
        <b/>
        <i val="0"/>
        <color theme="1"/>
      </font>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theme="9" tint="0.59996337778862885"/>
        </patternFill>
      </fill>
    </dxf>
    <dxf>
      <fill>
        <patternFill>
          <bgColor rgb="FFFF9933"/>
        </patternFill>
      </fill>
    </dxf>
    <dxf>
      <fill>
        <patternFill>
          <bgColor rgb="FFFF993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39994506668294322"/>
        </patternFill>
      </fill>
    </dxf>
    <dxf>
      <fill>
        <patternFill>
          <bgColor rgb="FFFF0000"/>
        </patternFill>
      </fill>
    </dxf>
    <dxf>
      <fill>
        <patternFill>
          <bgColor theme="9" tint="0.59996337778862885"/>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EE7E32"/>
      <color rgb="FF5C5C5C"/>
      <color rgb="FFFFFFFF"/>
      <color rgb="FFF49696"/>
      <color rgb="FFFACECE"/>
      <color rgb="FFFF9933"/>
      <color rgb="FFF9A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Memoria!A1"/><Relationship Id="rId7" Type="http://schemas.openxmlformats.org/officeDocument/2006/relationships/hyperlink" Target="#Riesgos!A1"/><Relationship Id="rId2" Type="http://schemas.openxmlformats.org/officeDocument/2006/relationships/hyperlink" Target="#CicloVida!A1"/><Relationship Id="rId1" Type="http://schemas.openxmlformats.org/officeDocument/2006/relationships/hyperlink" Target="#TDP!A1"/><Relationship Id="rId6" Type="http://schemas.openxmlformats.org/officeDocument/2006/relationships/hyperlink" Target="#Sistema!A1"/><Relationship Id="rId5" Type="http://schemas.openxmlformats.org/officeDocument/2006/relationships/hyperlink" Target="#Categorizaci&#243;n!A1"/><Relationship Id="rId4" Type="http://schemas.openxmlformats.org/officeDocument/2006/relationships/hyperlink" Target="#'Datos Tratados'!A1"/></Relationships>
</file>

<file path=xl/drawings/_rels/drawing2.xml.rels><?xml version="1.0" encoding="UTF-8" standalone="yes"?>
<Relationships xmlns="http://schemas.openxmlformats.org/package/2006/relationships"><Relationship Id="rId3" Type="http://schemas.openxmlformats.org/officeDocument/2006/relationships/hyperlink" Target="#Memoria!A1"/><Relationship Id="rId7" Type="http://schemas.openxmlformats.org/officeDocument/2006/relationships/image" Target="../media/image1.png"/><Relationship Id="rId2" Type="http://schemas.openxmlformats.org/officeDocument/2006/relationships/hyperlink" Target="#CicloVida!A1"/><Relationship Id="rId1" Type="http://schemas.openxmlformats.org/officeDocument/2006/relationships/hyperlink" Target="#TDP!A1"/><Relationship Id="rId6" Type="http://schemas.openxmlformats.org/officeDocument/2006/relationships/hyperlink" Target="#Sistema!A1"/><Relationship Id="rId5" Type="http://schemas.openxmlformats.org/officeDocument/2006/relationships/hyperlink" Target="#Categorizaci&#243;n!A1"/><Relationship Id="rId4" Type="http://schemas.openxmlformats.org/officeDocument/2006/relationships/hyperlink" Target="#'Datos Tratados'!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oneCellAnchor>
    <xdr:from>
      <xdr:col>0</xdr:col>
      <xdr:colOff>153988</xdr:colOff>
      <xdr:row>11</xdr:row>
      <xdr:rowOff>77521</xdr:rowOff>
    </xdr:from>
    <xdr:ext cx="1971675" cy="1085850"/>
    <xdr:sp macro="" textlink="">
      <xdr:nvSpPr>
        <xdr:cNvPr id="2" name="Shape 4">
          <a:hlinkClick xmlns:r="http://schemas.openxmlformats.org/officeDocument/2006/relationships" r:id="rId1"/>
          <a:extLst>
            <a:ext uri="{FF2B5EF4-FFF2-40B4-BE49-F238E27FC236}">
              <a16:creationId xmlns:a16="http://schemas.microsoft.com/office/drawing/2014/main" id="{96309EE9-B10A-4F16-B567-5E5CCB708AEF}"/>
            </a:ext>
          </a:extLst>
        </xdr:cNvPr>
        <xdr:cNvSpPr/>
      </xdr:nvSpPr>
      <xdr:spPr>
        <a:xfrm>
          <a:off x="153988" y="3430321"/>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2. </a:t>
          </a:r>
          <a:r>
            <a:rPr lang="en-US" sz="1900" b="0" i="0" baseline="0">
              <a:solidFill>
                <a:schemeClr val="lt1"/>
              </a:solidFill>
              <a:latin typeface="Calibri"/>
              <a:ea typeface="Calibri"/>
              <a:cs typeface="Calibri"/>
              <a:sym typeface="Calibri"/>
            </a:rPr>
            <a:t>Tratamiento Datos Personales</a:t>
          </a:r>
        </a:p>
      </xdr:txBody>
    </xdr:sp>
    <xdr:clientData fLocksWithSheet="0"/>
  </xdr:oneCellAnchor>
  <xdr:oneCellAnchor>
    <xdr:from>
      <xdr:col>0</xdr:col>
      <xdr:colOff>135659</xdr:colOff>
      <xdr:row>17</xdr:row>
      <xdr:rowOff>181308</xdr:rowOff>
    </xdr:from>
    <xdr:ext cx="1971675" cy="1085850"/>
    <xdr:sp macro="" textlink="">
      <xdr:nvSpPr>
        <xdr:cNvPr id="3" name="Shape 4">
          <a:hlinkClick xmlns:r="http://schemas.openxmlformats.org/officeDocument/2006/relationships" r:id="rId2"/>
          <a:extLst>
            <a:ext uri="{FF2B5EF4-FFF2-40B4-BE49-F238E27FC236}">
              <a16:creationId xmlns:a16="http://schemas.microsoft.com/office/drawing/2014/main" id="{3B36E2A9-3CF0-4ECA-B9CC-48EB72C319A7}"/>
            </a:ext>
          </a:extLst>
        </xdr:cNvPr>
        <xdr:cNvSpPr/>
      </xdr:nvSpPr>
      <xdr:spPr>
        <a:xfrm>
          <a:off x="135659" y="4677108"/>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baseline="0">
              <a:solidFill>
                <a:schemeClr val="lt1"/>
              </a:solidFill>
              <a:latin typeface="Calibri"/>
              <a:ea typeface="Calibri"/>
              <a:cs typeface="Calibri"/>
              <a:sym typeface="Calibri"/>
            </a:rPr>
            <a:t>3. Ciclo de vida de los datos</a:t>
          </a:r>
          <a:endParaRPr sz="1900" b="0">
            <a:latin typeface="Calibri"/>
            <a:ea typeface="Calibri"/>
            <a:cs typeface="Calibri"/>
            <a:sym typeface="Calibri"/>
          </a:endParaRPr>
        </a:p>
      </xdr:txBody>
    </xdr:sp>
    <xdr:clientData fLocksWithSheet="0"/>
  </xdr:oneCellAnchor>
  <xdr:oneCellAnchor>
    <xdr:from>
      <xdr:col>0</xdr:col>
      <xdr:colOff>171450</xdr:colOff>
      <xdr:row>5</xdr:row>
      <xdr:rowOff>182034</xdr:rowOff>
    </xdr:from>
    <xdr:ext cx="1971675" cy="1085850"/>
    <xdr:sp macro="" textlink="">
      <xdr:nvSpPr>
        <xdr:cNvPr id="4" name="Shape 4">
          <a:hlinkClick xmlns:r="http://schemas.openxmlformats.org/officeDocument/2006/relationships" r:id="rId3"/>
          <a:extLst>
            <a:ext uri="{FF2B5EF4-FFF2-40B4-BE49-F238E27FC236}">
              <a16:creationId xmlns:a16="http://schemas.microsoft.com/office/drawing/2014/main" id="{8D40AB19-8033-4F68-934B-2BC8502F8DA2}"/>
            </a:ext>
          </a:extLst>
        </xdr:cNvPr>
        <xdr:cNvSpPr/>
      </xdr:nvSpPr>
      <xdr:spPr>
        <a:xfrm>
          <a:off x="171450" y="2154767"/>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1. Memoria</a:t>
          </a:r>
          <a:endParaRPr sz="1900" b="0">
            <a:latin typeface="Calibri"/>
            <a:ea typeface="Calibri"/>
            <a:cs typeface="Calibri"/>
            <a:sym typeface="Calibri"/>
          </a:endParaRPr>
        </a:p>
      </xdr:txBody>
    </xdr:sp>
    <xdr:clientData fLocksWithSheet="0"/>
  </xdr:oneCellAnchor>
  <xdr:oneCellAnchor>
    <xdr:from>
      <xdr:col>0</xdr:col>
      <xdr:colOff>155459</xdr:colOff>
      <xdr:row>24</xdr:row>
      <xdr:rowOff>129138</xdr:rowOff>
    </xdr:from>
    <xdr:ext cx="1971675" cy="1085850"/>
    <xdr:sp macro="" textlink="">
      <xdr:nvSpPr>
        <xdr:cNvPr id="5" name="Shape 4">
          <a:hlinkClick xmlns:r="http://schemas.openxmlformats.org/officeDocument/2006/relationships" r:id="rId4"/>
          <a:extLst>
            <a:ext uri="{FF2B5EF4-FFF2-40B4-BE49-F238E27FC236}">
              <a16:creationId xmlns:a16="http://schemas.microsoft.com/office/drawing/2014/main" id="{521740FA-3DFC-4B15-8C2F-6BA991890928}"/>
            </a:ext>
          </a:extLst>
        </xdr:cNvPr>
        <xdr:cNvSpPr/>
      </xdr:nvSpPr>
      <xdr:spPr>
        <a:xfrm>
          <a:off x="155459" y="5937271"/>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4.</a:t>
          </a:r>
          <a:r>
            <a:rPr lang="en-US" sz="1900" b="0" i="0" baseline="0">
              <a:solidFill>
                <a:schemeClr val="lt1"/>
              </a:solidFill>
              <a:latin typeface="Calibri"/>
              <a:ea typeface="Calibri"/>
              <a:cs typeface="Calibri"/>
              <a:sym typeface="Calibri"/>
            </a:rPr>
            <a:t> Datos Tratados</a:t>
          </a:r>
          <a:endParaRPr sz="1900" b="0">
            <a:latin typeface="Calibri"/>
            <a:ea typeface="Calibri"/>
            <a:cs typeface="Calibri"/>
            <a:sym typeface="Calibri"/>
          </a:endParaRPr>
        </a:p>
      </xdr:txBody>
    </xdr:sp>
    <xdr:clientData fLocksWithSheet="0"/>
  </xdr:oneCellAnchor>
  <xdr:oneCellAnchor>
    <xdr:from>
      <xdr:col>0</xdr:col>
      <xdr:colOff>157937</xdr:colOff>
      <xdr:row>30</xdr:row>
      <xdr:rowOff>237127</xdr:rowOff>
    </xdr:from>
    <xdr:ext cx="1971675" cy="1085850"/>
    <xdr:sp macro="" textlink="">
      <xdr:nvSpPr>
        <xdr:cNvPr id="6" name="Shape 4">
          <a:hlinkClick xmlns:r="http://schemas.openxmlformats.org/officeDocument/2006/relationships" r:id="rId5"/>
          <a:extLst>
            <a:ext uri="{FF2B5EF4-FFF2-40B4-BE49-F238E27FC236}">
              <a16:creationId xmlns:a16="http://schemas.microsoft.com/office/drawing/2014/main" id="{8CA8C3CA-BAF7-457A-9280-A68337AA75F1}"/>
            </a:ext>
          </a:extLst>
        </xdr:cNvPr>
        <xdr:cNvSpPr/>
      </xdr:nvSpPr>
      <xdr:spPr>
        <a:xfrm>
          <a:off x="157937" y="7205194"/>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5. Categorización y DdA</a:t>
          </a:r>
          <a:r>
            <a:rPr lang="en-US" sz="1900" b="0" i="0" baseline="0">
              <a:solidFill>
                <a:schemeClr val="lt1"/>
              </a:solidFill>
              <a:latin typeface="Calibri"/>
              <a:ea typeface="Calibri"/>
              <a:cs typeface="Calibri"/>
              <a:sym typeface="Calibri"/>
            </a:rPr>
            <a:t> preliminar</a:t>
          </a:r>
          <a:endParaRPr sz="1900" b="0">
            <a:latin typeface="Calibri"/>
            <a:ea typeface="Calibri"/>
            <a:cs typeface="Calibri"/>
            <a:sym typeface="Calibri"/>
          </a:endParaRPr>
        </a:p>
      </xdr:txBody>
    </xdr:sp>
    <xdr:clientData fLocksWithSheet="0"/>
  </xdr:oneCellAnchor>
  <xdr:oneCellAnchor>
    <xdr:from>
      <xdr:col>0</xdr:col>
      <xdr:colOff>177800</xdr:colOff>
      <xdr:row>30</xdr:row>
      <xdr:rowOff>1490132</xdr:rowOff>
    </xdr:from>
    <xdr:ext cx="1971675" cy="1085850"/>
    <xdr:sp macro="" textlink="">
      <xdr:nvSpPr>
        <xdr:cNvPr id="7" name="Shape 4">
          <a:hlinkClick xmlns:r="http://schemas.openxmlformats.org/officeDocument/2006/relationships" r:id="rId6"/>
          <a:extLst>
            <a:ext uri="{FF2B5EF4-FFF2-40B4-BE49-F238E27FC236}">
              <a16:creationId xmlns:a16="http://schemas.microsoft.com/office/drawing/2014/main" id="{699DBE11-B6BE-48E5-A80D-06D3C4CBEE08}"/>
            </a:ext>
          </a:extLst>
        </xdr:cNvPr>
        <xdr:cNvSpPr/>
      </xdr:nvSpPr>
      <xdr:spPr>
        <a:xfrm>
          <a:off x="177800" y="8458199"/>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6. Esquema</a:t>
          </a:r>
          <a:r>
            <a:rPr lang="en-US" sz="1900" b="0" i="0" baseline="0">
              <a:solidFill>
                <a:schemeClr val="lt1"/>
              </a:solidFill>
              <a:latin typeface="Calibri"/>
              <a:ea typeface="Calibri"/>
              <a:cs typeface="Calibri"/>
              <a:sym typeface="Calibri"/>
            </a:rPr>
            <a:t> físico y lógico del sistema</a:t>
          </a:r>
          <a:endParaRPr lang="en-US" sz="1900" b="0" i="0">
            <a:solidFill>
              <a:schemeClr val="lt1"/>
            </a:solidFill>
            <a:latin typeface="Calibri"/>
            <a:ea typeface="Calibri"/>
            <a:cs typeface="Calibri"/>
            <a:sym typeface="Calibri"/>
          </a:endParaRPr>
        </a:p>
      </xdr:txBody>
    </xdr:sp>
    <xdr:clientData fLocksWithSheet="0"/>
  </xdr:oneCellAnchor>
  <xdr:oneCellAnchor>
    <xdr:from>
      <xdr:col>0</xdr:col>
      <xdr:colOff>169333</xdr:colOff>
      <xdr:row>33</xdr:row>
      <xdr:rowOff>67733</xdr:rowOff>
    </xdr:from>
    <xdr:ext cx="1971675" cy="1085850"/>
    <xdr:sp macro="" textlink="">
      <xdr:nvSpPr>
        <xdr:cNvPr id="8" name="Shape 4">
          <a:hlinkClick xmlns:r="http://schemas.openxmlformats.org/officeDocument/2006/relationships" r:id="rId7"/>
          <a:extLst>
            <a:ext uri="{FF2B5EF4-FFF2-40B4-BE49-F238E27FC236}">
              <a16:creationId xmlns:a16="http://schemas.microsoft.com/office/drawing/2014/main" id="{D30C14B7-FCD4-445A-B1F1-B6504A4745F1}"/>
            </a:ext>
          </a:extLst>
        </xdr:cNvPr>
        <xdr:cNvSpPr/>
      </xdr:nvSpPr>
      <xdr:spPr>
        <a:xfrm>
          <a:off x="169333" y="9668933"/>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7.</a:t>
          </a:r>
          <a:r>
            <a:rPr lang="en-US" sz="1900" b="0" i="0" baseline="0">
              <a:solidFill>
                <a:schemeClr val="lt1"/>
              </a:solidFill>
              <a:latin typeface="Calibri"/>
              <a:ea typeface="Calibri"/>
              <a:cs typeface="Calibri"/>
              <a:sym typeface="Calibri"/>
            </a:rPr>
            <a:t> Riesgos</a:t>
          </a:r>
          <a:endParaRPr sz="1900" b="0">
            <a:latin typeface="Calibri"/>
            <a:ea typeface="Calibri"/>
            <a:cs typeface="Calibri"/>
            <a:sym typeface="Calibri"/>
          </a:endParaRPr>
        </a:p>
      </xdr:txBody>
    </xdr:sp>
    <xdr:clientData fLocksWithSheet="0"/>
  </xdr:oneCellAnchor>
  <xdr:twoCellAnchor editAs="oneCell">
    <xdr:from>
      <xdr:col>0</xdr:col>
      <xdr:colOff>127000</xdr:colOff>
      <xdr:row>0</xdr:row>
      <xdr:rowOff>121285</xdr:rowOff>
    </xdr:from>
    <xdr:to>
      <xdr:col>1</xdr:col>
      <xdr:colOff>589916</xdr:colOff>
      <xdr:row>1</xdr:row>
      <xdr:rowOff>329677</xdr:rowOff>
    </xdr:to>
    <xdr:pic>
      <xdr:nvPicPr>
        <xdr:cNvPr id="10" name="Imagen 9">
          <a:extLst>
            <a:ext uri="{FF2B5EF4-FFF2-40B4-BE49-F238E27FC236}">
              <a16:creationId xmlns:a16="http://schemas.microsoft.com/office/drawing/2014/main" id="{C12C2412-2162-45B2-88DE-DB0E059F6559}"/>
            </a:ext>
          </a:extLst>
        </xdr:cNvPr>
        <xdr:cNvPicPr>
          <a:picLocks noChangeAspect="1"/>
        </xdr:cNvPicPr>
      </xdr:nvPicPr>
      <xdr:blipFill rotWithShape="1">
        <a:blip xmlns:r="http://schemas.openxmlformats.org/officeDocument/2006/relationships" r:embed="rId8"/>
        <a:srcRect l="8611" t="-1" b="-6018"/>
        <a:stretch>
          <a:fillRect/>
        </a:stretch>
      </xdr:blipFill>
      <xdr:spPr>
        <a:xfrm>
          <a:off x="127000" y="121285"/>
          <a:ext cx="2124499" cy="56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153988</xdr:colOff>
      <xdr:row>11</xdr:row>
      <xdr:rowOff>119856</xdr:rowOff>
    </xdr:from>
    <xdr:ext cx="1971675" cy="1085850"/>
    <xdr:sp macro="" textlink="">
      <xdr:nvSpPr>
        <xdr:cNvPr id="6" name="Shape 4">
          <a:hlinkClick xmlns:r="http://schemas.openxmlformats.org/officeDocument/2006/relationships" r:id="rId1"/>
          <a:extLst>
            <a:ext uri="{FF2B5EF4-FFF2-40B4-BE49-F238E27FC236}">
              <a16:creationId xmlns:a16="http://schemas.microsoft.com/office/drawing/2014/main" id="{CF9DD0C4-D6D8-4AD9-8934-A81EE8BABC80}"/>
            </a:ext>
          </a:extLst>
        </xdr:cNvPr>
        <xdr:cNvSpPr/>
      </xdr:nvSpPr>
      <xdr:spPr>
        <a:xfrm>
          <a:off x="153988" y="6596856"/>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2. </a:t>
          </a:r>
          <a:r>
            <a:rPr lang="en-US" sz="1900" b="0" i="0" baseline="0">
              <a:solidFill>
                <a:schemeClr val="lt1"/>
              </a:solidFill>
              <a:latin typeface="Calibri"/>
              <a:ea typeface="Calibri"/>
              <a:cs typeface="Calibri"/>
              <a:sym typeface="Calibri"/>
            </a:rPr>
            <a:t>Tratamiento Datos Personales</a:t>
          </a:r>
        </a:p>
      </xdr:txBody>
    </xdr:sp>
    <xdr:clientData fLocksWithSheet="0"/>
  </xdr:oneCellAnchor>
  <xdr:oneCellAnchor>
    <xdr:from>
      <xdr:col>0</xdr:col>
      <xdr:colOff>135659</xdr:colOff>
      <xdr:row>20</xdr:row>
      <xdr:rowOff>62778</xdr:rowOff>
    </xdr:from>
    <xdr:ext cx="1971675" cy="1085850"/>
    <xdr:sp macro="" textlink="">
      <xdr:nvSpPr>
        <xdr:cNvPr id="7" name="Shape 4">
          <a:hlinkClick xmlns:r="http://schemas.openxmlformats.org/officeDocument/2006/relationships" r:id="rId2"/>
          <a:extLst>
            <a:ext uri="{FF2B5EF4-FFF2-40B4-BE49-F238E27FC236}">
              <a16:creationId xmlns:a16="http://schemas.microsoft.com/office/drawing/2014/main" id="{8CAED37F-CCFE-4F24-8552-79F48ABB93DE}"/>
            </a:ext>
          </a:extLst>
        </xdr:cNvPr>
        <xdr:cNvSpPr/>
      </xdr:nvSpPr>
      <xdr:spPr>
        <a:xfrm>
          <a:off x="135659" y="8254278"/>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baseline="0">
              <a:solidFill>
                <a:schemeClr val="lt1"/>
              </a:solidFill>
              <a:latin typeface="Calibri"/>
              <a:ea typeface="Calibri"/>
              <a:cs typeface="Calibri"/>
              <a:sym typeface="Calibri"/>
            </a:rPr>
            <a:t>3. Ciclo de vida de los datos</a:t>
          </a:r>
          <a:endParaRPr sz="1900" b="0">
            <a:latin typeface="Calibri"/>
            <a:ea typeface="Calibri"/>
            <a:cs typeface="Calibri"/>
            <a:sym typeface="Calibri"/>
          </a:endParaRPr>
        </a:p>
      </xdr:txBody>
    </xdr:sp>
    <xdr:clientData fLocksWithSheet="0"/>
  </xdr:oneCellAnchor>
  <xdr:oneCellAnchor>
    <xdr:from>
      <xdr:col>0</xdr:col>
      <xdr:colOff>171450</xdr:colOff>
      <xdr:row>4</xdr:row>
      <xdr:rowOff>114300</xdr:rowOff>
    </xdr:from>
    <xdr:ext cx="1971675" cy="1085850"/>
    <xdr:sp macro="" textlink="">
      <xdr:nvSpPr>
        <xdr:cNvPr id="11" name="Shape 4">
          <a:hlinkClick xmlns:r="http://schemas.openxmlformats.org/officeDocument/2006/relationships" r:id="rId3"/>
          <a:extLst>
            <a:ext uri="{FF2B5EF4-FFF2-40B4-BE49-F238E27FC236}">
              <a16:creationId xmlns:a16="http://schemas.microsoft.com/office/drawing/2014/main" id="{050CE4DE-1626-476F-B4E4-595EA8F4AFED}"/>
            </a:ext>
          </a:extLst>
        </xdr:cNvPr>
        <xdr:cNvSpPr/>
      </xdr:nvSpPr>
      <xdr:spPr>
        <a:xfrm>
          <a:off x="171450" y="1343025"/>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1. Memoria</a:t>
          </a:r>
          <a:endParaRPr sz="1900" b="0">
            <a:latin typeface="Calibri"/>
            <a:ea typeface="Calibri"/>
            <a:cs typeface="Calibri"/>
            <a:sym typeface="Calibri"/>
          </a:endParaRPr>
        </a:p>
      </xdr:txBody>
    </xdr:sp>
    <xdr:clientData fLocksWithSheet="0"/>
  </xdr:oneCellAnchor>
  <xdr:oneCellAnchor>
    <xdr:from>
      <xdr:col>2</xdr:col>
      <xdr:colOff>7292</xdr:colOff>
      <xdr:row>20</xdr:row>
      <xdr:rowOff>79755</xdr:rowOff>
    </xdr:from>
    <xdr:ext cx="1971675" cy="1085850"/>
    <xdr:sp macro="" textlink="">
      <xdr:nvSpPr>
        <xdr:cNvPr id="14" name="Shape 4">
          <a:hlinkClick xmlns:r="http://schemas.openxmlformats.org/officeDocument/2006/relationships" r:id="rId4"/>
          <a:extLst>
            <a:ext uri="{FF2B5EF4-FFF2-40B4-BE49-F238E27FC236}">
              <a16:creationId xmlns:a16="http://schemas.microsoft.com/office/drawing/2014/main" id="{39A49674-E18D-4712-B39D-9ECE0693706E}"/>
            </a:ext>
          </a:extLst>
        </xdr:cNvPr>
        <xdr:cNvSpPr/>
      </xdr:nvSpPr>
      <xdr:spPr>
        <a:xfrm>
          <a:off x="2263213" y="8301334"/>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4.</a:t>
          </a:r>
          <a:r>
            <a:rPr lang="en-US" sz="1900" b="0" i="0" baseline="0">
              <a:solidFill>
                <a:schemeClr val="lt1"/>
              </a:solidFill>
              <a:latin typeface="Calibri"/>
              <a:ea typeface="Calibri"/>
              <a:cs typeface="Calibri"/>
              <a:sym typeface="Calibri"/>
            </a:rPr>
            <a:t> Datos Tratados</a:t>
          </a:r>
          <a:endParaRPr sz="1900" b="0">
            <a:latin typeface="Calibri"/>
            <a:ea typeface="Calibri"/>
            <a:cs typeface="Calibri"/>
            <a:sym typeface="Calibri"/>
          </a:endParaRPr>
        </a:p>
      </xdr:txBody>
    </xdr:sp>
    <xdr:clientData fLocksWithSheet="0"/>
  </xdr:oneCellAnchor>
  <xdr:oneCellAnchor>
    <xdr:from>
      <xdr:col>2</xdr:col>
      <xdr:colOff>2119381</xdr:colOff>
      <xdr:row>20</xdr:row>
      <xdr:rowOff>88961</xdr:rowOff>
    </xdr:from>
    <xdr:ext cx="1971675" cy="1085850"/>
    <xdr:sp macro="" textlink="">
      <xdr:nvSpPr>
        <xdr:cNvPr id="15" name="Shape 4">
          <a:hlinkClick xmlns:r="http://schemas.openxmlformats.org/officeDocument/2006/relationships" r:id="rId5"/>
          <a:extLst>
            <a:ext uri="{FF2B5EF4-FFF2-40B4-BE49-F238E27FC236}">
              <a16:creationId xmlns:a16="http://schemas.microsoft.com/office/drawing/2014/main" id="{1219917C-AFAC-4201-8570-16B8C7D8B695}"/>
            </a:ext>
          </a:extLst>
        </xdr:cNvPr>
        <xdr:cNvSpPr/>
      </xdr:nvSpPr>
      <xdr:spPr>
        <a:xfrm>
          <a:off x="4429444" y="4677003"/>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5. Categorización y DdA preliminar</a:t>
          </a:r>
          <a:endParaRPr sz="1900" b="0">
            <a:latin typeface="Calibri"/>
            <a:ea typeface="Calibri"/>
            <a:cs typeface="Calibri"/>
            <a:sym typeface="Calibri"/>
          </a:endParaRPr>
        </a:p>
      </xdr:txBody>
    </xdr:sp>
    <xdr:clientData fLocksWithSheet="0"/>
  </xdr:oneCellAnchor>
  <xdr:oneCellAnchor>
    <xdr:from>
      <xdr:col>2</xdr:col>
      <xdr:colOff>4286160</xdr:colOff>
      <xdr:row>20</xdr:row>
      <xdr:rowOff>94158</xdr:rowOff>
    </xdr:from>
    <xdr:ext cx="1971675" cy="1085850"/>
    <xdr:sp macro="" textlink="">
      <xdr:nvSpPr>
        <xdr:cNvPr id="16" name="Shape 4">
          <a:hlinkClick xmlns:r="http://schemas.openxmlformats.org/officeDocument/2006/relationships" r:id="rId6"/>
          <a:extLst>
            <a:ext uri="{FF2B5EF4-FFF2-40B4-BE49-F238E27FC236}">
              <a16:creationId xmlns:a16="http://schemas.microsoft.com/office/drawing/2014/main" id="{5BEAF524-AC61-466C-B822-E4A1D665E60E}"/>
            </a:ext>
          </a:extLst>
        </xdr:cNvPr>
        <xdr:cNvSpPr/>
      </xdr:nvSpPr>
      <xdr:spPr>
        <a:xfrm>
          <a:off x="6596223" y="4682200"/>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6. Esquema</a:t>
          </a:r>
          <a:r>
            <a:rPr lang="en-US" sz="1900" b="0" i="0" baseline="0">
              <a:solidFill>
                <a:schemeClr val="lt1"/>
              </a:solidFill>
              <a:latin typeface="Calibri"/>
              <a:ea typeface="Calibri"/>
              <a:cs typeface="Calibri"/>
              <a:sym typeface="Calibri"/>
            </a:rPr>
            <a:t> físico y lógico del sistema</a:t>
          </a:r>
          <a:endParaRPr lang="en-US" sz="1900" b="0" i="0">
            <a:solidFill>
              <a:schemeClr val="lt1"/>
            </a:solidFill>
            <a:latin typeface="Calibri"/>
            <a:ea typeface="Calibri"/>
            <a:cs typeface="Calibri"/>
            <a:sym typeface="Calibri"/>
          </a:endParaRPr>
        </a:p>
      </xdr:txBody>
    </xdr:sp>
    <xdr:clientData fLocksWithSheet="0"/>
  </xdr:oneCellAnchor>
  <xdr:twoCellAnchor editAs="oneCell">
    <xdr:from>
      <xdr:col>0</xdr:col>
      <xdr:colOff>84667</xdr:colOff>
      <xdr:row>0</xdr:row>
      <xdr:rowOff>77046</xdr:rowOff>
    </xdr:from>
    <xdr:to>
      <xdr:col>1</xdr:col>
      <xdr:colOff>619550</xdr:colOff>
      <xdr:row>1</xdr:row>
      <xdr:rowOff>302091</xdr:rowOff>
    </xdr:to>
    <xdr:pic>
      <xdr:nvPicPr>
        <xdr:cNvPr id="2" name="Imagen 1">
          <a:extLst>
            <a:ext uri="{FF2B5EF4-FFF2-40B4-BE49-F238E27FC236}">
              <a16:creationId xmlns:a16="http://schemas.microsoft.com/office/drawing/2014/main" id="{3B817B2B-2D05-3B16-37D6-45E280312B7A}"/>
            </a:ext>
          </a:extLst>
        </xdr:cNvPr>
        <xdr:cNvPicPr>
          <a:picLocks noChangeAspect="1"/>
        </xdr:cNvPicPr>
      </xdr:nvPicPr>
      <xdr:blipFill rotWithShape="1">
        <a:blip xmlns:r="http://schemas.openxmlformats.org/officeDocument/2006/relationships" r:embed="rId7"/>
        <a:srcRect l="8611" t="-1" b="-6018"/>
        <a:stretch>
          <a:fillRect/>
        </a:stretch>
      </xdr:blipFill>
      <xdr:spPr>
        <a:xfrm>
          <a:off x="84667" y="77046"/>
          <a:ext cx="2196466" cy="5848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15240</xdr:colOff>
      <xdr:row>38</xdr:row>
      <xdr:rowOff>83820</xdr:rowOff>
    </xdr:from>
    <xdr:to>
      <xdr:col>5</xdr:col>
      <xdr:colOff>1697354</xdr:colOff>
      <xdr:row>38</xdr:row>
      <xdr:rowOff>460289</xdr:rowOff>
    </xdr:to>
    <xdr:pic>
      <xdr:nvPicPr>
        <xdr:cNvPr id="6" name="Imagen 5">
          <a:extLst>
            <a:ext uri="{FF2B5EF4-FFF2-40B4-BE49-F238E27FC236}">
              <a16:creationId xmlns:a16="http://schemas.microsoft.com/office/drawing/2014/main" id="{A5C7AFF0-3CE0-4784-AFDA-A344047EAD1B}"/>
            </a:ext>
          </a:extLst>
        </xdr:cNvPr>
        <xdr:cNvPicPr>
          <a:picLocks noChangeAspect="1"/>
        </xdr:cNvPicPr>
      </xdr:nvPicPr>
      <xdr:blipFill>
        <a:blip xmlns:r="http://schemas.openxmlformats.org/officeDocument/2006/relationships" r:embed="rId1"/>
        <a:stretch>
          <a:fillRect/>
        </a:stretch>
      </xdr:blipFill>
      <xdr:spPr>
        <a:xfrm>
          <a:off x="8587740" y="7475220"/>
          <a:ext cx="3794759" cy="376469"/>
        </a:xfrm>
        <a:prstGeom prst="rect">
          <a:avLst/>
        </a:prstGeom>
      </xdr:spPr>
    </xdr:pic>
    <xdr:clientData/>
  </xdr:twoCellAnchor>
  <xdr:twoCellAnchor editAs="oneCell">
    <xdr:from>
      <xdr:col>0</xdr:col>
      <xdr:colOff>0</xdr:colOff>
      <xdr:row>4</xdr:row>
      <xdr:rowOff>0</xdr:rowOff>
    </xdr:from>
    <xdr:to>
      <xdr:col>3</xdr:col>
      <xdr:colOff>1048173</xdr:colOff>
      <xdr:row>34</xdr:row>
      <xdr:rowOff>15606</xdr:rowOff>
    </xdr:to>
    <xdr:pic>
      <xdr:nvPicPr>
        <xdr:cNvPr id="5" name="Imagen 4">
          <a:extLst>
            <a:ext uri="{FF2B5EF4-FFF2-40B4-BE49-F238E27FC236}">
              <a16:creationId xmlns:a16="http://schemas.microsoft.com/office/drawing/2014/main" id="{0B21BA0A-8F17-4E17-A3E4-E7AA4FF5EB4F}"/>
            </a:ext>
          </a:extLst>
        </xdr:cNvPr>
        <xdr:cNvPicPr>
          <a:picLocks noChangeAspect="1"/>
        </xdr:cNvPicPr>
      </xdr:nvPicPr>
      <xdr:blipFill>
        <a:blip xmlns:r="http://schemas.openxmlformats.org/officeDocument/2006/relationships" r:embed="rId2"/>
        <a:stretch>
          <a:fillRect/>
        </a:stretch>
      </xdr:blipFill>
      <xdr:spPr>
        <a:xfrm>
          <a:off x="0" y="1244600"/>
          <a:ext cx="7537873" cy="5547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xdr:colOff>
      <xdr:row>10</xdr:row>
      <xdr:rowOff>9525</xdr:rowOff>
    </xdr:from>
    <xdr:to>
      <xdr:col>10</xdr:col>
      <xdr:colOff>401955</xdr:colOff>
      <xdr:row>28</xdr:row>
      <xdr:rowOff>173355</xdr:rowOff>
    </xdr:to>
    <xdr:pic>
      <xdr:nvPicPr>
        <xdr:cNvPr id="11" name="Imagen 10">
          <a:extLst>
            <a:ext uri="{FF2B5EF4-FFF2-40B4-BE49-F238E27FC236}">
              <a16:creationId xmlns:a16="http://schemas.microsoft.com/office/drawing/2014/main" id="{98C35BE3-90A7-C357-6AC7-1E9C73356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 y="2276475"/>
          <a:ext cx="10629900" cy="342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45357</xdr:colOff>
      <xdr:row>5</xdr:row>
      <xdr:rowOff>114195</xdr:rowOff>
    </xdr:from>
    <xdr:to>
      <xdr:col>3</xdr:col>
      <xdr:colOff>1000125</xdr:colOff>
      <xdr:row>8</xdr:row>
      <xdr:rowOff>210614</xdr:rowOff>
    </xdr:to>
    <xdr:pic>
      <xdr:nvPicPr>
        <xdr:cNvPr id="2" name="Imagen 1" descr="Esquema Nacional de Seguridad">
          <a:extLst>
            <a:ext uri="{FF2B5EF4-FFF2-40B4-BE49-F238E27FC236}">
              <a16:creationId xmlns:a16="http://schemas.microsoft.com/office/drawing/2014/main" id="{3F700567-F4A9-4BC1-9321-D986DE38E5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397" y="1409595"/>
          <a:ext cx="1524363" cy="961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32</xdr:row>
      <xdr:rowOff>0</xdr:rowOff>
    </xdr:from>
    <xdr:to>
      <xdr:col>3</xdr:col>
      <xdr:colOff>304800</xdr:colOff>
      <xdr:row>33</xdr:row>
      <xdr:rowOff>122555</xdr:rowOff>
    </xdr:to>
    <xdr:sp macro="" textlink="">
      <xdr:nvSpPr>
        <xdr:cNvPr id="43009" name="AutoShape 1">
          <a:extLst>
            <a:ext uri="{FF2B5EF4-FFF2-40B4-BE49-F238E27FC236}">
              <a16:creationId xmlns:a16="http://schemas.microsoft.com/office/drawing/2014/main" id="{D6849D76-3CFE-077E-5F52-AE8BC7D11283}"/>
            </a:ext>
          </a:extLst>
        </xdr:cNvPr>
        <xdr:cNvSpPr>
          <a:spLocks noChangeAspect="1" noChangeArrowheads="1"/>
        </xdr:cNvSpPr>
      </xdr:nvSpPr>
      <xdr:spPr bwMode="auto">
        <a:xfrm>
          <a:off x="3803650" y="763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25</xdr:row>
      <xdr:rowOff>0</xdr:rowOff>
    </xdr:from>
    <xdr:to>
      <xdr:col>4</xdr:col>
      <xdr:colOff>304800</xdr:colOff>
      <xdr:row>26</xdr:row>
      <xdr:rowOff>122555</xdr:rowOff>
    </xdr:to>
    <xdr:sp macro="" textlink="">
      <xdr:nvSpPr>
        <xdr:cNvPr id="43010" name="AutoShape 2">
          <a:extLst>
            <a:ext uri="{FF2B5EF4-FFF2-40B4-BE49-F238E27FC236}">
              <a16:creationId xmlns:a16="http://schemas.microsoft.com/office/drawing/2014/main" id="{0CE8B6B0-9DF4-AB78-4C17-970A5F60DFDD}"/>
            </a:ext>
          </a:extLst>
        </xdr:cNvPr>
        <xdr:cNvSpPr>
          <a:spLocks noChangeAspect="1" noChangeArrowheads="1"/>
        </xdr:cNvSpPr>
      </xdr:nvSpPr>
      <xdr:spPr bwMode="auto">
        <a:xfrm>
          <a:off x="5022850" y="634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17</xdr:row>
      <xdr:rowOff>0</xdr:rowOff>
    </xdr:from>
    <xdr:to>
      <xdr:col>2</xdr:col>
      <xdr:colOff>304800</xdr:colOff>
      <xdr:row>18</xdr:row>
      <xdr:rowOff>122555</xdr:rowOff>
    </xdr:to>
    <xdr:sp macro="" textlink="">
      <xdr:nvSpPr>
        <xdr:cNvPr id="43012" name="AutoShape 4">
          <a:extLst>
            <a:ext uri="{FF2B5EF4-FFF2-40B4-BE49-F238E27FC236}">
              <a16:creationId xmlns:a16="http://schemas.microsoft.com/office/drawing/2014/main" id="{778EB902-9563-D842-9FA1-7D24B5796F4F}"/>
            </a:ext>
          </a:extLst>
        </xdr:cNvPr>
        <xdr:cNvSpPr>
          <a:spLocks noChangeAspect="1" noChangeArrowheads="1"/>
        </xdr:cNvSpPr>
      </xdr:nvSpPr>
      <xdr:spPr bwMode="auto">
        <a:xfrm>
          <a:off x="2514600" y="4870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527051</xdr:colOff>
      <xdr:row>26</xdr:row>
      <xdr:rowOff>179193</xdr:rowOff>
    </xdr:from>
    <xdr:to>
      <xdr:col>7</xdr:col>
      <xdr:colOff>215584</xdr:colOff>
      <xdr:row>50</xdr:row>
      <xdr:rowOff>60959</xdr:rowOff>
    </xdr:to>
    <xdr:pic>
      <xdr:nvPicPr>
        <xdr:cNvPr id="2" name="Imagen 1">
          <a:extLst>
            <a:ext uri="{FF2B5EF4-FFF2-40B4-BE49-F238E27FC236}">
              <a16:creationId xmlns:a16="http://schemas.microsoft.com/office/drawing/2014/main" id="{4E090D2A-A1CB-D44C-7843-E9896843D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051" y="6627618"/>
          <a:ext cx="8034338" cy="4228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1104900</xdr:colOff>
      <xdr:row>3</xdr:row>
      <xdr:rowOff>138112</xdr:rowOff>
    </xdr:from>
    <xdr:to>
      <xdr:col>5</xdr:col>
      <xdr:colOff>511810</xdr:colOff>
      <xdr:row>25</xdr:row>
      <xdr:rowOff>160655</xdr:rowOff>
    </xdr:to>
    <xdr:pic>
      <xdr:nvPicPr>
        <xdr:cNvPr id="3" name="Imagen 2">
          <a:extLst>
            <a:ext uri="{FF2B5EF4-FFF2-40B4-BE49-F238E27FC236}">
              <a16:creationId xmlns:a16="http://schemas.microsoft.com/office/drawing/2014/main" id="{BE55836D-1FB1-2AC2-D8B0-85CB8F0A12D8}"/>
            </a:ext>
          </a:extLst>
        </xdr:cNvPr>
        <xdr:cNvPicPr>
          <a:picLocks noChangeAspect="1"/>
        </xdr:cNvPicPr>
      </xdr:nvPicPr>
      <xdr:blipFill>
        <a:blip xmlns:r="http://schemas.openxmlformats.org/officeDocument/2006/relationships" r:embed="rId2"/>
        <a:stretch>
          <a:fillRect/>
        </a:stretch>
      </xdr:blipFill>
      <xdr:spPr>
        <a:xfrm>
          <a:off x="1104900" y="2424112"/>
          <a:ext cx="6184900" cy="40020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217169</xdr:colOff>
      <xdr:row>1</xdr:row>
      <xdr:rowOff>80658</xdr:rowOff>
    </xdr:from>
    <xdr:to>
      <xdr:col>9</xdr:col>
      <xdr:colOff>2007870</xdr:colOff>
      <xdr:row>1</xdr:row>
      <xdr:rowOff>1163366</xdr:rowOff>
    </xdr:to>
    <xdr:pic>
      <xdr:nvPicPr>
        <xdr:cNvPr id="6" name="Imagen 5">
          <a:extLst>
            <a:ext uri="{FF2B5EF4-FFF2-40B4-BE49-F238E27FC236}">
              <a16:creationId xmlns:a16="http://schemas.microsoft.com/office/drawing/2014/main" id="{46F39E8F-3654-E610-4F62-415B4F614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9544" y="404508"/>
          <a:ext cx="3545206" cy="1078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aepd.es/es/documento/gestion-riesgo-y-evaluacion-impacto-en-tratamientos-datos-personales.pdf"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C58B3-F892-4A3F-8C3C-2C8E641B3863}">
  <sheetPr codeName="Hoja1">
    <tabColor rgb="FFFFFF00"/>
  </sheetPr>
  <dimension ref="A1:P32"/>
  <sheetViews>
    <sheetView topLeftCell="A6" workbookViewId="0">
      <selection activeCell="F22" sqref="F22:J32"/>
    </sheetView>
  </sheetViews>
  <sheetFormatPr baseColWidth="10" defaultColWidth="11.44140625" defaultRowHeight="14.4"/>
  <cols>
    <col min="2" max="2" width="31.5546875" customWidth="1"/>
    <col min="3" max="3" width="19.88671875" customWidth="1"/>
    <col min="4" max="4" width="19.33203125" customWidth="1"/>
    <col min="5" max="5" width="13.88671875" customWidth="1"/>
    <col min="6" max="6" width="17.5546875" customWidth="1"/>
    <col min="7" max="7" width="13.109375" customWidth="1"/>
    <col min="8" max="8" width="11.88671875" customWidth="1"/>
    <col min="10" max="10" width="13" customWidth="1"/>
  </cols>
  <sheetData>
    <row r="1" spans="1:16" ht="15.6" thickTop="1" thickBot="1">
      <c r="A1" s="29" t="s">
        <v>0</v>
      </c>
      <c r="B1" s="29" t="s">
        <v>1</v>
      </c>
      <c r="C1" s="52" t="s">
        <v>2</v>
      </c>
      <c r="D1" s="52" t="s">
        <v>3</v>
      </c>
      <c r="E1" s="52" t="s">
        <v>4</v>
      </c>
      <c r="F1" s="52" t="s">
        <v>5</v>
      </c>
      <c r="G1" s="52" t="s">
        <v>6</v>
      </c>
      <c r="H1" s="104" t="s">
        <v>7</v>
      </c>
      <c r="I1" s="104" t="s">
        <v>8</v>
      </c>
      <c r="J1" s="104" t="s">
        <v>9</v>
      </c>
      <c r="K1" s="107" t="s">
        <v>10</v>
      </c>
      <c r="L1" s="108"/>
      <c r="M1" s="52" t="s">
        <v>11</v>
      </c>
      <c r="N1" s="52" t="s">
        <v>12</v>
      </c>
      <c r="O1" s="52" t="s">
        <v>13</v>
      </c>
      <c r="P1" s="52" t="s">
        <v>14</v>
      </c>
    </row>
    <row r="2" spans="1:16" ht="15" thickTop="1">
      <c r="A2" t="s">
        <v>15</v>
      </c>
      <c r="B2" s="28" t="s">
        <v>16</v>
      </c>
      <c r="C2" t="b">
        <f>AND('Necesidad y Proporcionalidad'!$B$4="SI",'Necesidad y Proporcionalidad'!$B$12="SI",'Necesidad y Proporcionalidad'!$B$14="SI",'Necesidad y Proporcionalidad'!$B$16="SI")</f>
        <v>0</v>
      </c>
      <c r="D2" t="s">
        <v>786</v>
      </c>
      <c r="E2" t="s">
        <v>17</v>
      </c>
      <c r="F2" s="43" t="s">
        <v>18</v>
      </c>
      <c r="G2" s="43" t="s">
        <v>19</v>
      </c>
      <c r="H2" s="105" t="s">
        <v>20</v>
      </c>
      <c r="I2">
        <v>8</v>
      </c>
      <c r="J2">
        <v>40</v>
      </c>
      <c r="K2">
        <v>320</v>
      </c>
      <c r="L2" s="109" t="s">
        <v>19</v>
      </c>
      <c r="M2" s="109">
        <f>IFERROR(MATCH("Muy Alto",Riesgos!E6:E93,0),0)</f>
        <v>4</v>
      </c>
      <c r="N2" s="109">
        <f>IFERROR(MATCH("Muy Alto",Riesgos!G6:G93,0),0)</f>
        <v>0</v>
      </c>
      <c r="O2" s="110">
        <f>IFERROR(MATCH("P",Riesgos!I6:I93,0),0)</f>
        <v>2</v>
      </c>
      <c r="P2" s="110">
        <f>COUNTIF('Plan de Acción'!C6:C50,"I")</f>
        <v>1</v>
      </c>
    </row>
    <row r="3" spans="1:16">
      <c r="A3" t="s">
        <v>21</v>
      </c>
      <c r="B3" s="28" t="s">
        <v>22</v>
      </c>
      <c r="D3" t="s">
        <v>785</v>
      </c>
      <c r="E3" t="s">
        <v>23</v>
      </c>
      <c r="F3" s="43" t="s">
        <v>24</v>
      </c>
      <c r="G3" s="43" t="s">
        <v>25</v>
      </c>
      <c r="H3" s="105" t="s">
        <v>26</v>
      </c>
      <c r="I3">
        <v>6</v>
      </c>
      <c r="J3">
        <v>20</v>
      </c>
      <c r="K3">
        <v>120</v>
      </c>
      <c r="L3" s="109" t="s">
        <v>25</v>
      </c>
      <c r="M3" s="109">
        <f>IFERROR(MATCH("Alto",Riesgos!E6:E93,0),0)</f>
        <v>1</v>
      </c>
      <c r="N3" s="109">
        <f>IFERROR(MATCH("Alto",Riesgos!G6:G93,0),0)</f>
        <v>0</v>
      </c>
      <c r="O3" s="111">
        <f>IFERROR(MATCH("NI",Riesgos!I6:I93,0),0)</f>
        <v>4</v>
      </c>
      <c r="P3" s="110">
        <f>COUNTIF('Plan de Acción'!C6:C50,"&lt;&gt;")</f>
        <v>3</v>
      </c>
    </row>
    <row r="4" spans="1:16">
      <c r="B4" s="28" t="s">
        <v>27</v>
      </c>
      <c r="D4" t="s">
        <v>784</v>
      </c>
      <c r="E4" t="s">
        <v>28</v>
      </c>
      <c r="F4" s="43" t="s">
        <v>29</v>
      </c>
      <c r="G4" s="43" t="s">
        <v>30</v>
      </c>
      <c r="H4" s="105" t="s">
        <v>31</v>
      </c>
      <c r="I4">
        <v>3</v>
      </c>
      <c r="J4">
        <v>10</v>
      </c>
      <c r="K4">
        <v>60</v>
      </c>
      <c r="L4" s="109" t="s">
        <v>30</v>
      </c>
      <c r="M4" s="109">
        <f>IFERROR(MATCH("Medio",Riesgos!E6:E93,0),0)</f>
        <v>2</v>
      </c>
      <c r="N4" s="109">
        <f>IFERROR(MATCH("Medio",Riesgos!G6:G93,0),0)</f>
        <v>2</v>
      </c>
    </row>
    <row r="5" spans="1:16">
      <c r="B5" s="28" t="s">
        <v>32</v>
      </c>
      <c r="D5" t="s">
        <v>827</v>
      </c>
      <c r="E5" t="s">
        <v>33</v>
      </c>
      <c r="F5" s="43" t="s">
        <v>34</v>
      </c>
      <c r="G5" s="43" t="s">
        <v>35</v>
      </c>
      <c r="H5" s="105" t="s">
        <v>36</v>
      </c>
      <c r="I5">
        <v>1</v>
      </c>
      <c r="J5">
        <v>1</v>
      </c>
      <c r="K5">
        <v>40</v>
      </c>
      <c r="L5" s="109" t="s">
        <v>35</v>
      </c>
      <c r="M5" s="109">
        <f>IFERROR(MATCH("Bajo",Riesgos!E6:E93,0),0)</f>
        <v>3</v>
      </c>
      <c r="N5" s="109">
        <f>IFERROR(MATCH("Bajo",Riesgos!G6:G93,0),0)</f>
        <v>1</v>
      </c>
    </row>
    <row r="6" spans="1:16">
      <c r="B6" s="28" t="s">
        <v>37</v>
      </c>
      <c r="H6" s="105" t="s">
        <v>38</v>
      </c>
    </row>
    <row r="7" spans="1:16">
      <c r="B7" s="28" t="s">
        <v>39</v>
      </c>
      <c r="H7" s="105" t="s">
        <v>40</v>
      </c>
    </row>
    <row r="8" spans="1:16">
      <c r="B8" s="28" t="s">
        <v>41</v>
      </c>
      <c r="H8" s="105" t="s">
        <v>42</v>
      </c>
    </row>
    <row r="9" spans="1:16" ht="27.6">
      <c r="B9" s="28" t="s">
        <v>43</v>
      </c>
    </row>
    <row r="10" spans="1:16">
      <c r="B10" s="28" t="s">
        <v>44</v>
      </c>
      <c r="F10" s="43"/>
    </row>
    <row r="11" spans="1:16" ht="69">
      <c r="B11" s="28" t="s">
        <v>45</v>
      </c>
      <c r="F11" s="43"/>
    </row>
    <row r="12" spans="1:16" ht="41.4">
      <c r="B12" s="28" t="s">
        <v>48</v>
      </c>
      <c r="F12" s="43"/>
    </row>
    <row r="13" spans="1:16" ht="27.6">
      <c r="B13" s="28" t="s">
        <v>51</v>
      </c>
      <c r="F13" s="43"/>
    </row>
    <row r="14" spans="1:16">
      <c r="B14" s="28" t="s">
        <v>53</v>
      </c>
      <c r="C14" s="52" t="s">
        <v>46</v>
      </c>
      <c r="D14" s="236" t="s">
        <v>47</v>
      </c>
      <c r="F14" s="237" t="s">
        <v>1017</v>
      </c>
      <c r="G14" s="238" t="s">
        <v>201</v>
      </c>
      <c r="H14" s="239"/>
      <c r="I14" s="239"/>
      <c r="J14" s="239"/>
    </row>
    <row r="15" spans="1:16">
      <c r="C15" s="118" t="s">
        <v>49</v>
      </c>
      <c r="D15" s="120" t="s">
        <v>50</v>
      </c>
      <c r="G15" s="240" t="s">
        <v>18</v>
      </c>
      <c r="H15" s="241" t="s">
        <v>24</v>
      </c>
      <c r="I15" s="241" t="s">
        <v>29</v>
      </c>
      <c r="J15" s="241" t="s">
        <v>34</v>
      </c>
    </row>
    <row r="16" spans="1:16">
      <c r="C16" s="118" t="s">
        <v>52</v>
      </c>
      <c r="F16" s="241" t="s">
        <v>18</v>
      </c>
      <c r="G16" s="242" t="s">
        <v>19</v>
      </c>
      <c r="H16" s="243" t="s">
        <v>25</v>
      </c>
      <c r="I16" s="244" t="s">
        <v>30</v>
      </c>
      <c r="J16" s="245" t="s">
        <v>35</v>
      </c>
      <c r="K16" s="124"/>
      <c r="L16" s="124"/>
      <c r="M16" s="124"/>
    </row>
    <row r="17" spans="3:11" ht="15" customHeight="1">
      <c r="C17" s="119" t="s">
        <v>1019</v>
      </c>
      <c r="F17" s="241" t="s">
        <v>24</v>
      </c>
      <c r="G17" s="243" t="s">
        <v>25</v>
      </c>
      <c r="H17" s="243" t="s">
        <v>25</v>
      </c>
      <c r="I17" s="244" t="s">
        <v>30</v>
      </c>
      <c r="J17" s="245" t="s">
        <v>35</v>
      </c>
    </row>
    <row r="18" spans="3:11">
      <c r="C18" s="118" t="s">
        <v>54</v>
      </c>
      <c r="F18" s="241" t="s">
        <v>29</v>
      </c>
      <c r="G18" s="244" t="s">
        <v>30</v>
      </c>
      <c r="H18" s="244" t="s">
        <v>30</v>
      </c>
      <c r="I18" s="245" t="s">
        <v>35</v>
      </c>
      <c r="J18" s="245" t="s">
        <v>35</v>
      </c>
    </row>
    <row r="19" spans="3:11">
      <c r="C19" s="118" t="s">
        <v>1016</v>
      </c>
      <c r="F19" s="241" t="s">
        <v>34</v>
      </c>
      <c r="G19" s="245" t="s">
        <v>35</v>
      </c>
      <c r="H19" s="245" t="s">
        <v>35</v>
      </c>
      <c r="I19" s="245" t="s">
        <v>35</v>
      </c>
      <c r="J19" s="245" t="s">
        <v>35</v>
      </c>
    </row>
    <row r="20" spans="3:11">
      <c r="F20" s="246" t="s">
        <v>200</v>
      </c>
    </row>
    <row r="22" spans="3:11">
      <c r="F22" s="238" t="s">
        <v>201</v>
      </c>
      <c r="K22" s="124"/>
    </row>
    <row r="23" spans="3:11">
      <c r="F23" s="43" t="s">
        <v>18</v>
      </c>
      <c r="G23" t="s">
        <v>1018</v>
      </c>
    </row>
    <row r="24" spans="3:11">
      <c r="F24" s="43" t="s">
        <v>24</v>
      </c>
      <c r="G24" t="s">
        <v>1021</v>
      </c>
    </row>
    <row r="25" spans="3:11">
      <c r="F25" s="43" t="s">
        <v>29</v>
      </c>
      <c r="G25" t="s">
        <v>1022</v>
      </c>
    </row>
    <row r="26" spans="3:11">
      <c r="F26" s="43" t="s">
        <v>34</v>
      </c>
      <c r="G26" t="s">
        <v>1023</v>
      </c>
    </row>
    <row r="28" spans="3:11">
      <c r="F28" s="247" t="s">
        <v>200</v>
      </c>
    </row>
    <row r="29" spans="3:11">
      <c r="F29" s="43" t="s">
        <v>18</v>
      </c>
      <c r="G29" t="s">
        <v>1024</v>
      </c>
    </row>
    <row r="30" spans="3:11">
      <c r="F30" s="43" t="s">
        <v>24</v>
      </c>
      <c r="G30" t="s">
        <v>1025</v>
      </c>
    </row>
    <row r="31" spans="3:11">
      <c r="F31" s="43" t="s">
        <v>29</v>
      </c>
      <c r="G31" t="s">
        <v>1026</v>
      </c>
    </row>
    <row r="32" spans="3:11">
      <c r="F32" s="43" t="s">
        <v>34</v>
      </c>
      <c r="G32" t="s">
        <v>1027</v>
      </c>
    </row>
  </sheetData>
  <dataValidations count="1">
    <dataValidation type="list" allowBlank="1" showInputMessage="1" showErrorMessage="1" sqref="I23:J23" xr:uid="{0A77E201-7B7A-4F4C-A351-7CED46178B18}">
      <formula1>$I$17:$I$20</formula1>
    </dataValidation>
  </dataValidations>
  <pageMargins left="0.7" right="0.7" top="0.75" bottom="0.75" header="0.3" footer="0.3"/>
  <pageSetup paperSize="9" orientation="portrait" r:id="rId1"/>
  <headerFooter>
    <oddFooter>&amp;L_x000D_&amp;1#&amp;"Calibri"&amp;8&amp;K404041 BD Restricted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73C6-C9CD-4584-8471-4F1FA338BEE3}">
  <sheetPr codeName="Hoja9">
    <tabColor theme="1" tint="4.9989318521683403E-2"/>
  </sheetPr>
  <dimension ref="A1:H24"/>
  <sheetViews>
    <sheetView zoomScaleNormal="100" workbookViewId="0">
      <pane ySplit="4" topLeftCell="A5" activePane="bottomLeft" state="frozen"/>
      <selection activeCell="D34" sqref="D34"/>
      <selection pane="bottomLeft"/>
    </sheetView>
  </sheetViews>
  <sheetFormatPr baseColWidth="10" defaultColWidth="11.44140625" defaultRowHeight="14.4"/>
  <cols>
    <col min="1" max="1" width="29.109375" customWidth="1"/>
    <col min="2" max="2" width="11.88671875" customWidth="1"/>
    <col min="3" max="5" width="21.44140625" customWidth="1"/>
    <col min="6" max="6" width="17.33203125" customWidth="1"/>
    <col min="7" max="7" width="28.44140625" customWidth="1"/>
    <col min="8" max="8" width="35.44140625" customWidth="1"/>
  </cols>
  <sheetData>
    <row r="1" spans="1:8" ht="25.8">
      <c r="A1" s="1" t="s">
        <v>159</v>
      </c>
    </row>
    <row r="2" spans="1:8" ht="25.8">
      <c r="A2" s="1"/>
    </row>
    <row r="3" spans="1:8" s="72" customFormat="1" ht="29.1" customHeight="1">
      <c r="A3" s="318" t="s">
        <v>160</v>
      </c>
      <c r="B3" s="319"/>
      <c r="C3" s="319"/>
      <c r="D3" s="319"/>
      <c r="E3" s="319"/>
      <c r="F3" s="319"/>
      <c r="G3" s="320" t="s">
        <v>161</v>
      </c>
      <c r="H3" s="321"/>
    </row>
    <row r="4" spans="1:8" s="35" customFormat="1" ht="62.25" customHeight="1">
      <c r="A4" s="44" t="s">
        <v>162</v>
      </c>
      <c r="B4" s="45" t="s">
        <v>1014</v>
      </c>
      <c r="C4" s="45" t="s">
        <v>163</v>
      </c>
      <c r="D4" s="45" t="s">
        <v>164</v>
      </c>
      <c r="E4" s="45" t="s">
        <v>1012</v>
      </c>
      <c r="F4" s="45" t="s">
        <v>1013</v>
      </c>
      <c r="G4" s="46" t="s">
        <v>162</v>
      </c>
      <c r="H4" s="47" t="s">
        <v>163</v>
      </c>
    </row>
    <row r="5" spans="1:8" s="35" customFormat="1" ht="52.5" customHeight="1">
      <c r="A5" s="56"/>
      <c r="B5" s="56"/>
      <c r="C5" s="56"/>
      <c r="D5" s="56"/>
      <c r="E5" s="56"/>
      <c r="F5" s="56"/>
      <c r="G5" s="56"/>
      <c r="H5" s="56"/>
    </row>
    <row r="6" spans="1:8" s="35" customFormat="1" ht="52.5" customHeight="1">
      <c r="A6" s="57"/>
      <c r="B6" s="57"/>
      <c r="C6" s="57"/>
      <c r="D6" s="57"/>
      <c r="E6" s="57"/>
      <c r="F6" s="57"/>
      <c r="G6" s="57"/>
      <c r="H6" s="57"/>
    </row>
    <row r="7" spans="1:8" s="35" customFormat="1" ht="52.5" customHeight="1">
      <c r="A7" s="57"/>
      <c r="B7" s="57"/>
      <c r="C7" s="57"/>
      <c r="D7" s="57"/>
      <c r="E7" s="57"/>
      <c r="F7" s="57"/>
      <c r="G7" s="57"/>
      <c r="H7" s="57"/>
    </row>
    <row r="8" spans="1:8" s="35" customFormat="1" ht="52.5" customHeight="1">
      <c r="A8" s="57"/>
      <c r="B8" s="57"/>
      <c r="C8" s="57"/>
      <c r="D8" s="57"/>
      <c r="E8" s="57"/>
      <c r="F8" s="57"/>
      <c r="G8" s="57"/>
      <c r="H8" s="57"/>
    </row>
    <row r="9" spans="1:8" s="35" customFormat="1" ht="52.5" customHeight="1">
      <c r="A9" s="57"/>
      <c r="B9" s="57"/>
      <c r="C9" s="57"/>
      <c r="D9" s="57"/>
      <c r="E9" s="57"/>
      <c r="F9" s="57"/>
      <c r="G9" s="57"/>
      <c r="H9" s="57"/>
    </row>
    <row r="10" spans="1:8" s="35" customFormat="1" ht="52.5" customHeight="1">
      <c r="A10" s="57"/>
      <c r="B10" s="57"/>
      <c r="C10" s="57"/>
      <c r="D10" s="57"/>
      <c r="E10" s="57"/>
      <c r="F10" s="57"/>
      <c r="G10" s="57"/>
      <c r="H10" s="57"/>
    </row>
    <row r="11" spans="1:8" s="35" customFormat="1" ht="52.5" customHeight="1">
      <c r="A11" s="57"/>
      <c r="B11" s="57"/>
      <c r="C11" s="57"/>
      <c r="D11" s="57"/>
      <c r="E11" s="57"/>
      <c r="F11" s="57"/>
      <c r="G11" s="57"/>
      <c r="H11" s="57"/>
    </row>
    <row r="12" spans="1:8" s="35" customFormat="1" ht="52.5" customHeight="1">
      <c r="A12" s="57"/>
      <c r="B12" s="57"/>
      <c r="C12" s="57"/>
      <c r="D12" s="57"/>
      <c r="E12" s="57"/>
      <c r="F12" s="57"/>
      <c r="G12" s="57"/>
      <c r="H12" s="57"/>
    </row>
    <row r="13" spans="1:8" s="35" customFormat="1" ht="52.5" customHeight="1">
      <c r="A13" s="57"/>
      <c r="B13" s="57"/>
      <c r="C13" s="57"/>
      <c r="D13" s="57"/>
      <c r="E13" s="57"/>
      <c r="F13" s="57"/>
      <c r="G13" s="57"/>
      <c r="H13" s="57"/>
    </row>
    <row r="14" spans="1:8" s="35" customFormat="1" ht="52.5" customHeight="1">
      <c r="A14" s="57"/>
      <c r="B14" s="57"/>
      <c r="C14" s="57"/>
      <c r="D14" s="57"/>
      <c r="E14" s="57"/>
      <c r="F14" s="57"/>
      <c r="G14" s="57"/>
      <c r="H14" s="57"/>
    </row>
    <row r="15" spans="1:8" s="35" customFormat="1" ht="52.5" customHeight="1">
      <c r="A15" s="57"/>
      <c r="B15" s="57"/>
      <c r="C15" s="57"/>
      <c r="D15" s="57"/>
      <c r="E15" s="57"/>
      <c r="F15" s="57"/>
      <c r="G15" s="57"/>
      <c r="H15" s="57"/>
    </row>
    <row r="16" spans="1:8" s="35" customFormat="1" ht="52.5" customHeight="1">
      <c r="A16" s="57"/>
      <c r="B16" s="57"/>
      <c r="C16" s="57"/>
      <c r="D16" s="57"/>
      <c r="E16" s="57"/>
      <c r="F16" s="57"/>
      <c r="G16" s="57"/>
      <c r="H16" s="57"/>
    </row>
    <row r="17" spans="1:8" s="35" customFormat="1" ht="52.5" customHeight="1">
      <c r="A17" s="57"/>
      <c r="B17" s="57"/>
      <c r="C17" s="57"/>
      <c r="D17" s="57"/>
      <c r="E17" s="57"/>
      <c r="F17" s="57"/>
      <c r="G17" s="57"/>
      <c r="H17" s="57"/>
    </row>
    <row r="18" spans="1:8" s="35" customFormat="1" ht="52.5" customHeight="1">
      <c r="A18" s="57"/>
      <c r="B18" s="57"/>
      <c r="C18" s="57"/>
      <c r="D18" s="57"/>
      <c r="E18" s="57"/>
      <c r="F18" s="57"/>
      <c r="G18" s="57"/>
      <c r="H18" s="57"/>
    </row>
    <row r="19" spans="1:8" s="35" customFormat="1" ht="52.5" customHeight="1">
      <c r="A19" s="57"/>
      <c r="B19" s="57"/>
      <c r="C19" s="57"/>
      <c r="D19" s="57"/>
      <c r="E19" s="57"/>
      <c r="F19" s="57"/>
      <c r="G19" s="57"/>
      <c r="H19" s="57"/>
    </row>
    <row r="20" spans="1:8" s="35" customFormat="1" ht="52.5" customHeight="1">
      <c r="A20" s="57"/>
      <c r="B20" s="57"/>
      <c r="C20" s="57"/>
      <c r="D20" s="57"/>
      <c r="E20" s="57"/>
      <c r="F20" s="57"/>
      <c r="G20" s="57"/>
      <c r="H20" s="57"/>
    </row>
    <row r="21" spans="1:8" s="35" customFormat="1" ht="52.5" customHeight="1">
      <c r="A21" s="57"/>
      <c r="B21" s="57"/>
      <c r="C21" s="57"/>
      <c r="D21" s="57"/>
      <c r="E21" s="57"/>
      <c r="F21" s="57"/>
      <c r="G21" s="57"/>
      <c r="H21" s="57"/>
    </row>
    <row r="22" spans="1:8" s="35" customFormat="1" ht="52.5" customHeight="1">
      <c r="A22" s="57"/>
      <c r="B22" s="57"/>
      <c r="C22" s="57"/>
      <c r="D22" s="57"/>
      <c r="E22" s="57"/>
      <c r="F22" s="57"/>
      <c r="G22" s="57"/>
      <c r="H22" s="57"/>
    </row>
    <row r="23" spans="1:8" s="35" customFormat="1" ht="52.5" customHeight="1">
      <c r="A23" s="57"/>
      <c r="B23" s="57"/>
      <c r="C23" s="57"/>
      <c r="D23" s="57"/>
      <c r="E23" s="57"/>
      <c r="F23" s="57"/>
      <c r="G23" s="57"/>
      <c r="H23" s="57"/>
    </row>
    <row r="24" spans="1:8" s="35" customFormat="1" ht="52.5" customHeight="1">
      <c r="A24" s="57"/>
      <c r="B24" s="57"/>
      <c r="C24" s="57"/>
      <c r="D24" s="57"/>
      <c r="E24" s="57"/>
      <c r="F24" s="57"/>
      <c r="G24" s="57"/>
      <c r="H24" s="57"/>
    </row>
  </sheetData>
  <sheetProtection sheet="1" objects="1" scenarios="1"/>
  <mergeCells count="2">
    <mergeCell ref="A3:F3"/>
    <mergeCell ref="G3:H3"/>
  </mergeCells>
  <conditionalFormatting sqref="A5:H24">
    <cfRule type="expression" dxfId="90" priority="1">
      <formula>NOT(ISBLANK(A5))</formula>
    </cfRule>
  </conditionalFormatting>
  <pageMargins left="0.70866141732283472" right="0.70866141732283472" top="0.74803149606299213" bottom="0.74803149606299213" header="0.31496062992125984" footer="0.31496062992125984"/>
  <pageSetup paperSize="9" scale="46" orientation="portrait" r:id="rId1"/>
  <headerFooter>
    <oddFooter>&amp;L&amp;8Unidad de Seguridad TIC
Dirección General de Tecnologías de la Información y Comunicaciones&amp;R&amp;8Página &amp;P de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A503CB-DBD8-4C82-9C96-605EAD818A1A}">
          <x14:formula1>
            <xm:f>Param!$A$2:$A$3</xm:f>
          </x14:formula1>
          <xm:sqref>B5:B24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7B17-1315-461E-94A4-DC9E395E117B}">
  <sheetPr>
    <tabColor theme="2" tint="-0.499984740745262"/>
  </sheetPr>
  <dimension ref="A1:F38"/>
  <sheetViews>
    <sheetView zoomScale="90" zoomScaleNormal="90" zoomScaleSheetLayoutView="90" workbookViewId="0">
      <selection activeCell="A26" sqref="A26:F26"/>
    </sheetView>
  </sheetViews>
  <sheetFormatPr baseColWidth="10" defaultColWidth="11.44140625" defaultRowHeight="14.4"/>
  <cols>
    <col min="1" max="1" width="18.109375" customWidth="1"/>
    <col min="2" max="2" width="19.44140625" customWidth="1"/>
    <col min="3" max="3" width="18.5546875" customWidth="1"/>
    <col min="4" max="4" width="18" customWidth="1"/>
    <col min="5" max="5" width="17.44140625" customWidth="1"/>
  </cols>
  <sheetData>
    <row r="1" spans="1:6" ht="25.8">
      <c r="A1" s="1" t="s">
        <v>283</v>
      </c>
    </row>
    <row r="2" spans="1:6" ht="25.8">
      <c r="A2" s="1"/>
    </row>
    <row r="3" spans="1:6" ht="15.6">
      <c r="A3" s="327" t="s">
        <v>165</v>
      </c>
      <c r="B3" s="327"/>
      <c r="C3" s="327"/>
      <c r="D3" s="327"/>
      <c r="E3" s="53" t="str">
        <f>IF(_xlfn.CONCAT(A7:E7)="","",IF(COUNTIF(A7:E7,"ALTO"),"ALTA",IF(COUNTIF(A7:E7,"MEDIO"),"MEDIA","BÁSICA")))</f>
        <v/>
      </c>
    </row>
    <row r="4" spans="1:6" ht="15" thickBot="1"/>
    <row r="5" spans="1:6">
      <c r="A5" s="48" t="s">
        <v>166</v>
      </c>
      <c r="B5" s="50" t="s">
        <v>167</v>
      </c>
      <c r="C5" s="50" t="s">
        <v>168</v>
      </c>
      <c r="D5" s="50" t="s">
        <v>169</v>
      </c>
      <c r="E5" s="50" t="s">
        <v>170</v>
      </c>
    </row>
    <row r="6" spans="1:6" ht="15" thickBot="1">
      <c r="A6" s="49" t="s">
        <v>171</v>
      </c>
      <c r="B6" s="51" t="s">
        <v>172</v>
      </c>
      <c r="C6" s="51" t="s">
        <v>173</v>
      </c>
      <c r="D6" s="51" t="s">
        <v>174</v>
      </c>
      <c r="E6" s="51" t="s">
        <v>175</v>
      </c>
    </row>
    <row r="7" spans="1:6" ht="15.6">
      <c r="A7" s="134" t="str">
        <f>IF(A12&lt;&gt;"",A12,"")</f>
        <v/>
      </c>
      <c r="B7" s="134" t="str">
        <f>IF(A14&lt;&gt;"",A14,"")</f>
        <v/>
      </c>
      <c r="C7" s="134" t="str">
        <f>IF(A16&lt;&gt;"",A16,"")</f>
        <v/>
      </c>
      <c r="D7" s="134" t="str">
        <f>IF(A18&lt;&gt;"",A18,"")</f>
        <v/>
      </c>
      <c r="E7" s="134" t="str">
        <f>IF(A20&lt;&gt;"",A20,"")</f>
        <v/>
      </c>
    </row>
    <row r="9" spans="1:6" ht="117.6" customHeight="1">
      <c r="A9" s="292" t="s">
        <v>282</v>
      </c>
      <c r="B9" s="292"/>
      <c r="C9" s="292"/>
      <c r="D9" s="292"/>
      <c r="E9" s="292"/>
      <c r="F9" s="292"/>
    </row>
    <row r="10" spans="1:6" ht="135" customHeight="1">
      <c r="A10" s="292" t="s">
        <v>281</v>
      </c>
      <c r="B10" s="292"/>
      <c r="C10" s="292"/>
      <c r="D10" s="292"/>
      <c r="E10" s="292"/>
      <c r="F10" s="292"/>
    </row>
    <row r="11" spans="1:6" s="54" customFormat="1" ht="72.599999999999994" customHeight="1">
      <c r="A11" s="55" t="s">
        <v>176</v>
      </c>
      <c r="B11" s="326" t="s">
        <v>177</v>
      </c>
      <c r="C11" s="326"/>
      <c r="D11" s="326"/>
      <c r="E11" s="326"/>
    </row>
    <row r="12" spans="1:6" s="54" customFormat="1" ht="69.599999999999994" customHeight="1" thickBot="1">
      <c r="A12" s="135"/>
      <c r="B12" s="322"/>
      <c r="C12" s="323"/>
      <c r="D12" s="323"/>
      <c r="E12" s="324"/>
    </row>
    <row r="13" spans="1:6" s="54" customFormat="1" ht="70.2" customHeight="1">
      <c r="A13" s="55" t="s">
        <v>286</v>
      </c>
      <c r="B13" s="326" t="s">
        <v>178</v>
      </c>
      <c r="C13" s="326"/>
      <c r="D13" s="326"/>
      <c r="E13" s="326"/>
    </row>
    <row r="14" spans="1:6" s="54" customFormat="1" ht="61.5" customHeight="1" thickBot="1">
      <c r="A14" s="135"/>
      <c r="B14" s="322"/>
      <c r="C14" s="323"/>
      <c r="D14" s="323"/>
      <c r="E14" s="324"/>
    </row>
    <row r="15" spans="1:6" s="54" customFormat="1" ht="78.599999999999994" customHeight="1">
      <c r="A15" s="55" t="s">
        <v>179</v>
      </c>
      <c r="B15" s="326" t="s">
        <v>180</v>
      </c>
      <c r="C15" s="326"/>
      <c r="D15" s="326"/>
      <c r="E15" s="326"/>
    </row>
    <row r="16" spans="1:6" s="54" customFormat="1" ht="76.8" customHeight="1" thickBot="1">
      <c r="A16" s="135"/>
      <c r="B16" s="322"/>
      <c r="C16" s="323"/>
      <c r="D16" s="323"/>
      <c r="E16" s="324"/>
    </row>
    <row r="17" spans="1:6" s="54" customFormat="1" ht="75.599999999999994" customHeight="1">
      <c r="A17" s="55" t="s">
        <v>181</v>
      </c>
      <c r="B17" s="326" t="s">
        <v>182</v>
      </c>
      <c r="C17" s="326"/>
      <c r="D17" s="326"/>
      <c r="E17" s="326"/>
    </row>
    <row r="18" spans="1:6" s="54" customFormat="1" ht="78.599999999999994" customHeight="1" thickBot="1">
      <c r="A18" s="135"/>
      <c r="B18" s="322"/>
      <c r="C18" s="323"/>
      <c r="D18" s="323"/>
      <c r="E18" s="324"/>
    </row>
    <row r="19" spans="1:6" s="54" customFormat="1" ht="88.2" customHeight="1">
      <c r="A19" s="55" t="s">
        <v>183</v>
      </c>
      <c r="B19" s="326" t="s">
        <v>184</v>
      </c>
      <c r="C19" s="326"/>
      <c r="D19" s="326"/>
      <c r="E19" s="326"/>
    </row>
    <row r="20" spans="1:6" s="54" customFormat="1" ht="74.400000000000006" customHeight="1" thickBot="1">
      <c r="A20" s="135"/>
      <c r="B20" s="322"/>
      <c r="C20" s="323"/>
      <c r="D20" s="323"/>
      <c r="E20" s="324"/>
    </row>
    <row r="22" spans="1:6" ht="93.75" customHeight="1">
      <c r="A22" s="325" t="s">
        <v>185</v>
      </c>
      <c r="B22" s="325"/>
      <c r="C22" s="325"/>
      <c r="D22" s="325"/>
      <c r="E22" s="325"/>
      <c r="F22" s="325"/>
    </row>
    <row r="23" spans="1:6" ht="177" customHeight="1">
      <c r="A23" s="325" t="s">
        <v>186</v>
      </c>
      <c r="B23" s="325"/>
      <c r="C23" s="325"/>
      <c r="D23" s="325"/>
      <c r="E23" s="325"/>
      <c r="F23" s="325"/>
    </row>
    <row r="24" spans="1:6" ht="173.25" customHeight="1">
      <c r="A24" s="325" t="s">
        <v>187</v>
      </c>
      <c r="B24" s="325"/>
      <c r="C24" s="325"/>
      <c r="D24" s="325"/>
      <c r="E24" s="325"/>
      <c r="F24" s="325"/>
    </row>
    <row r="25" spans="1:6" ht="159.75" customHeight="1">
      <c r="A25" s="325" t="s">
        <v>188</v>
      </c>
      <c r="B25" s="325"/>
      <c r="C25" s="325"/>
      <c r="D25" s="325"/>
      <c r="E25" s="325"/>
      <c r="F25" s="325"/>
    </row>
    <row r="26" spans="1:6" ht="41.25" customHeight="1">
      <c r="A26" s="325" t="s">
        <v>189</v>
      </c>
      <c r="B26" s="325"/>
      <c r="C26" s="325"/>
      <c r="D26" s="325"/>
      <c r="E26" s="325"/>
      <c r="F26" s="325"/>
    </row>
    <row r="27" spans="1:6">
      <c r="A27" s="325"/>
      <c r="B27" s="325"/>
      <c r="C27" s="325"/>
      <c r="D27" s="325"/>
      <c r="E27" s="325"/>
    </row>
    <row r="28" spans="1:6">
      <c r="A28" s="325"/>
      <c r="B28" s="325"/>
      <c r="C28" s="325"/>
      <c r="D28" s="325"/>
      <c r="E28" s="325"/>
    </row>
    <row r="29" spans="1:6">
      <c r="A29" s="325"/>
      <c r="B29" s="325"/>
      <c r="C29" s="325"/>
      <c r="D29" s="325"/>
      <c r="E29" s="325"/>
    </row>
    <row r="30" spans="1:6">
      <c r="A30" s="325"/>
      <c r="B30" s="325"/>
      <c r="C30" s="325"/>
      <c r="D30" s="325"/>
      <c r="E30" s="325"/>
    </row>
    <row r="31" spans="1:6">
      <c r="A31" s="325"/>
      <c r="B31" s="325"/>
      <c r="C31" s="325"/>
      <c r="D31" s="325"/>
      <c r="E31" s="325"/>
    </row>
    <row r="32" spans="1:6">
      <c r="A32" s="325"/>
      <c r="B32" s="325"/>
      <c r="C32" s="325"/>
      <c r="D32" s="325"/>
      <c r="E32" s="325"/>
    </row>
    <row r="33" spans="1:5">
      <c r="A33" s="325"/>
      <c r="B33" s="325"/>
      <c r="C33" s="325"/>
      <c r="D33" s="325"/>
      <c r="E33" s="325"/>
    </row>
    <row r="34" spans="1:5">
      <c r="A34" s="325"/>
      <c r="B34" s="325"/>
      <c r="C34" s="325"/>
      <c r="D34" s="325"/>
      <c r="E34" s="325"/>
    </row>
    <row r="35" spans="1:5">
      <c r="A35" s="325"/>
      <c r="B35" s="325"/>
      <c r="C35" s="325"/>
      <c r="D35" s="325"/>
      <c r="E35" s="325"/>
    </row>
    <row r="36" spans="1:5">
      <c r="A36" s="325"/>
      <c r="B36" s="325"/>
      <c r="C36" s="325"/>
      <c r="D36" s="325"/>
      <c r="E36" s="325"/>
    </row>
    <row r="37" spans="1:5">
      <c r="A37" s="325"/>
      <c r="B37" s="325"/>
      <c r="C37" s="325"/>
      <c r="D37" s="325"/>
      <c r="E37" s="325"/>
    </row>
    <row r="38" spans="1:5">
      <c r="A38" s="325"/>
      <c r="B38" s="325"/>
      <c r="C38" s="325"/>
      <c r="D38" s="325"/>
      <c r="E38" s="325"/>
    </row>
  </sheetData>
  <mergeCells count="30">
    <mergeCell ref="A25:F25"/>
    <mergeCell ref="B19:E19"/>
    <mergeCell ref="A26:F26"/>
    <mergeCell ref="A38:E38"/>
    <mergeCell ref="A27:E27"/>
    <mergeCell ref="A28:E28"/>
    <mergeCell ref="A29:E29"/>
    <mergeCell ref="A30:E30"/>
    <mergeCell ref="A31:E31"/>
    <mergeCell ref="A32:E32"/>
    <mergeCell ref="A33:E33"/>
    <mergeCell ref="A34:E34"/>
    <mergeCell ref="A35:E35"/>
    <mergeCell ref="A36:E36"/>
    <mergeCell ref="A37:E37"/>
    <mergeCell ref="B13:E13"/>
    <mergeCell ref="A3:D3"/>
    <mergeCell ref="B11:E11"/>
    <mergeCell ref="B12:E12"/>
    <mergeCell ref="A9:F9"/>
    <mergeCell ref="A10:F10"/>
    <mergeCell ref="B20:E20"/>
    <mergeCell ref="A22:F22"/>
    <mergeCell ref="A23:F23"/>
    <mergeCell ref="A24:F24"/>
    <mergeCell ref="B14:E14"/>
    <mergeCell ref="B15:E15"/>
    <mergeCell ref="B16:E16"/>
    <mergeCell ref="B17:E17"/>
    <mergeCell ref="B18:E18"/>
  </mergeCells>
  <conditionalFormatting sqref="A12:B12">
    <cfRule type="expression" dxfId="89" priority="6">
      <formula>NOT(ISBLANK(A12))</formula>
    </cfRule>
  </conditionalFormatting>
  <conditionalFormatting sqref="A14:B14">
    <cfRule type="expression" dxfId="88" priority="5">
      <formula>NOT(ISBLANK(A14))</formula>
    </cfRule>
  </conditionalFormatting>
  <conditionalFormatting sqref="A16:B16">
    <cfRule type="expression" dxfId="87" priority="4">
      <formula>NOT(ISBLANK(A16))</formula>
    </cfRule>
  </conditionalFormatting>
  <conditionalFormatting sqref="A18:B18">
    <cfRule type="expression" dxfId="86" priority="3">
      <formula>NOT(ISBLANK(A18))</formula>
    </cfRule>
  </conditionalFormatting>
  <conditionalFormatting sqref="A20:B20">
    <cfRule type="expression" dxfId="85" priority="1">
      <formula>NOT(ISBLANK(A20))</formula>
    </cfRule>
  </conditionalFormatting>
  <conditionalFormatting sqref="B14">
    <cfRule type="expression" dxfId="84" priority="14" stopIfTrue="1">
      <formula>$A$14="N/A"</formula>
    </cfRule>
  </conditionalFormatting>
  <conditionalFormatting sqref="B16">
    <cfRule type="expression" dxfId="83" priority="11" stopIfTrue="1">
      <formula>$A$16="N/A"</formula>
    </cfRule>
  </conditionalFormatting>
  <conditionalFormatting sqref="B18">
    <cfRule type="expression" dxfId="82" priority="12" stopIfTrue="1">
      <formula>$A$18="N/A"</formula>
    </cfRule>
  </conditionalFormatting>
  <conditionalFormatting sqref="B20">
    <cfRule type="expression" dxfId="81" priority="13" stopIfTrue="1">
      <formula>$A$20="N/A"</formula>
    </cfRule>
  </conditionalFormatting>
  <pageMargins left="0.70866141732283472" right="0.70866141732283472" top="0.74803149606299213" bottom="0.74803149606299213" header="0.31496062992125984" footer="0.31496062992125984"/>
  <pageSetup paperSize="9" scale="60" orientation="portrait" r:id="rId1"/>
  <headerFooter>
    <oddFooter>&amp;L&amp;8Unidad de Seguridad TIC
Dirección General de Tecnologías de la Información y Comunicaciones&amp;R&amp;8Página &amp;P de &amp;P</oddFooter>
  </headerFooter>
  <rowBreaks count="1" manualBreakCount="1">
    <brk id="21" max="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2D8703-9FEA-4CF3-8B1F-9F5B54BF532F}">
          <x14:formula1>
            <xm:f>Param!$D$2:$D$5</xm:f>
          </x14:formula1>
          <xm:sqref>A12 A14 A16 A18 A20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DFA6A-207C-448E-BA01-7457B1F025D0}">
  <sheetPr>
    <tabColor theme="2" tint="-0.499984740745262"/>
  </sheetPr>
  <dimension ref="A1:E9"/>
  <sheetViews>
    <sheetView zoomScaleNormal="100" workbookViewId="0"/>
  </sheetViews>
  <sheetFormatPr baseColWidth="10" defaultRowHeight="14.4"/>
  <cols>
    <col min="1" max="1" width="18.109375" customWidth="1"/>
    <col min="2" max="2" width="19.44140625" customWidth="1"/>
    <col min="3" max="3" width="18.5546875" customWidth="1"/>
    <col min="4" max="4" width="18" customWidth="1"/>
    <col min="5" max="5" width="17.44140625" customWidth="1"/>
  </cols>
  <sheetData>
    <row r="1" spans="1:5" ht="25.8">
      <c r="A1" s="1" t="s">
        <v>284</v>
      </c>
    </row>
    <row r="2" spans="1:5" ht="25.8">
      <c r="A2" s="1"/>
    </row>
    <row r="3" spans="1:5" ht="15.6">
      <c r="A3" s="327" t="s">
        <v>165</v>
      </c>
      <c r="B3" s="327"/>
      <c r="C3" s="327"/>
      <c r="D3" s="327"/>
      <c r="E3" s="53" t="str">
        <f>Categorización!E3</f>
        <v/>
      </c>
    </row>
    <row r="4" spans="1:5" ht="15" thickBot="1"/>
    <row r="5" spans="1:5">
      <c r="A5" s="48" t="s">
        <v>166</v>
      </c>
      <c r="B5" s="50" t="s">
        <v>167</v>
      </c>
      <c r="C5" s="50" t="s">
        <v>168</v>
      </c>
      <c r="D5" s="50" t="s">
        <v>169</v>
      </c>
      <c r="E5" s="50" t="s">
        <v>170</v>
      </c>
    </row>
    <row r="6" spans="1:5" ht="15" thickBot="1">
      <c r="A6" s="49" t="s">
        <v>171</v>
      </c>
      <c r="B6" s="51" t="s">
        <v>172</v>
      </c>
      <c r="C6" s="51" t="s">
        <v>173</v>
      </c>
      <c r="D6" s="51" t="s">
        <v>174</v>
      </c>
      <c r="E6" s="51" t="s">
        <v>175</v>
      </c>
    </row>
    <row r="7" spans="1:5" ht="15.6">
      <c r="A7" s="134" t="str">
        <f>Categorización!A7</f>
        <v/>
      </c>
      <c r="B7" s="134" t="str">
        <f>Categorización!B7</f>
        <v/>
      </c>
      <c r="C7" s="134" t="str">
        <f>Categorización!C7</f>
        <v/>
      </c>
      <c r="D7" s="134" t="str">
        <f>Categorización!D7</f>
        <v/>
      </c>
      <c r="E7" s="134" t="str">
        <f>Categorización!E7</f>
        <v/>
      </c>
    </row>
    <row r="9" spans="1:5" ht="23.4">
      <c r="A9" s="328" t="s">
        <v>285</v>
      </c>
      <c r="B9" s="329"/>
      <c r="C9" s="141"/>
    </row>
  </sheetData>
  <mergeCells count="2">
    <mergeCell ref="A9:B9"/>
    <mergeCell ref="A3:D3"/>
  </mergeCells>
  <conditionalFormatting sqref="A9">
    <cfRule type="cellIs" dxfId="80" priority="4" operator="equal">
      <formula>"ALTO"</formula>
    </cfRule>
    <cfRule type="cellIs" dxfId="79" priority="5" operator="equal">
      <formula>"MEDIO"</formula>
    </cfRule>
    <cfRule type="cellIs" dxfId="78" priority="6" operator="equal">
      <formula>"BAJO"</formula>
    </cfRule>
  </conditionalFormatting>
  <conditionalFormatting sqref="C9">
    <cfRule type="cellIs" dxfId="77" priority="1" operator="equal">
      <formula>"ALTO"</formula>
    </cfRule>
    <cfRule type="cellIs" dxfId="76" priority="2" operator="equal">
      <formula>"MEDIO"</formula>
    </cfRule>
    <cfRule type="cellIs" dxfId="75" priority="3" operator="equal">
      <formula>"BAJO"</formula>
    </cfRule>
  </conditionalFormatting>
  <pageMargins left="0.7" right="0.7" top="0.75" bottom="0.75" header="0.3" footer="0.3"/>
  <pageSetup paperSize="9" scale="54"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EEE3-1670-4F5D-9EF5-D48AA11A3CD9}">
  <dimension ref="A1:V128"/>
  <sheetViews>
    <sheetView zoomScaleNormal="100" workbookViewId="0">
      <selection activeCell="D34" sqref="D34"/>
    </sheetView>
  </sheetViews>
  <sheetFormatPr baseColWidth="10" defaultColWidth="11.44140625" defaultRowHeight="14.4"/>
  <cols>
    <col min="1" max="1" width="3.33203125" style="153" customWidth="1"/>
    <col min="2" max="2" width="6.88671875" style="153" customWidth="1"/>
    <col min="3" max="3" width="8.33203125" style="153" customWidth="1"/>
    <col min="4" max="4" width="33.77734375" style="153" customWidth="1"/>
    <col min="5" max="5" width="14.88671875" style="153" customWidth="1"/>
    <col min="6" max="6" width="13.5546875" style="153" customWidth="1"/>
    <col min="7" max="7" width="9.21875" style="153" customWidth="1"/>
    <col min="8" max="9" width="8.21875" style="153" customWidth="1"/>
    <col min="10" max="10" width="7.88671875" style="153" customWidth="1"/>
    <col min="11" max="11" width="8" style="153" customWidth="1"/>
    <col min="12" max="12" width="33.109375" style="153" customWidth="1"/>
    <col min="13" max="13" width="6.6640625" style="153" customWidth="1"/>
    <col min="14" max="14" width="0.5546875" style="212" hidden="1" customWidth="1"/>
    <col min="15" max="15" width="10" style="212" hidden="1" customWidth="1"/>
    <col min="16" max="16" width="9.21875" style="212" hidden="1" customWidth="1"/>
    <col min="17" max="17" width="0.33203125" style="153" hidden="1" customWidth="1"/>
    <col min="18" max="18" width="0.109375" style="153" hidden="1" customWidth="1"/>
    <col min="19" max="19" width="0.33203125" style="153" hidden="1" customWidth="1"/>
    <col min="20" max="20" width="0.44140625" style="153" hidden="1" customWidth="1"/>
    <col min="21" max="21" width="8.5546875" style="153" hidden="1" customWidth="1"/>
    <col min="22" max="22" width="5.21875" style="154" hidden="1" customWidth="1"/>
    <col min="23" max="23" width="7.88671875" style="153" customWidth="1"/>
    <col min="24" max="16384" width="11.44140625" style="153"/>
  </cols>
  <sheetData>
    <row r="1" spans="1:22" customFormat="1" ht="25.8">
      <c r="A1" s="1"/>
    </row>
    <row r="2" spans="1:22" ht="18" customHeight="1">
      <c r="A2" s="151"/>
      <c r="B2" s="152"/>
      <c r="C2" s="152"/>
      <c r="D2" s="151"/>
      <c r="E2" s="151"/>
      <c r="F2" s="151"/>
      <c r="G2" s="152"/>
      <c r="H2" s="151"/>
      <c r="I2" s="152"/>
      <c r="J2" s="151"/>
      <c r="K2" s="152"/>
      <c r="N2" s="92"/>
      <c r="O2" s="92"/>
      <c r="P2" s="92"/>
      <c r="Q2"/>
    </row>
    <row r="3" spans="1:22">
      <c r="B3" s="151"/>
      <c r="C3" s="152"/>
      <c r="D3" s="151"/>
      <c r="E3" s="217"/>
      <c r="F3" s="151"/>
      <c r="G3" s="217"/>
      <c r="H3" s="151"/>
      <c r="I3" s="218"/>
      <c r="M3" s="219"/>
      <c r="N3" s="92"/>
      <c r="O3" s="92"/>
      <c r="P3" s="92"/>
      <c r="Q3"/>
    </row>
    <row r="4" spans="1:22" ht="24" customHeight="1">
      <c r="A4" s="215"/>
      <c r="B4" s="220"/>
      <c r="C4" s="339" t="s">
        <v>1008</v>
      </c>
      <c r="D4" s="340"/>
      <c r="E4" s="340"/>
      <c r="F4" s="155"/>
      <c r="G4" s="343" t="s">
        <v>1007</v>
      </c>
      <c r="H4" s="343"/>
      <c r="I4" s="343"/>
      <c r="J4" s="343"/>
      <c r="K4" s="343"/>
      <c r="L4" s="221"/>
      <c r="M4" s="156"/>
      <c r="N4" s="92"/>
      <c r="O4" s="92"/>
      <c r="P4" s="92"/>
      <c r="Q4"/>
    </row>
    <row r="5" spans="1:22" ht="20.25" customHeight="1">
      <c r="A5" s="207"/>
      <c r="B5" s="222"/>
      <c r="C5" s="341"/>
      <c r="D5" s="342"/>
      <c r="E5" s="342"/>
      <c r="F5" s="213" t="s">
        <v>779</v>
      </c>
      <c r="G5" s="213" t="s">
        <v>780</v>
      </c>
      <c r="H5" s="213" t="s">
        <v>193</v>
      </c>
      <c r="I5" s="213" t="s">
        <v>781</v>
      </c>
      <c r="J5" s="213" t="s">
        <v>782</v>
      </c>
      <c r="K5" s="213" t="s">
        <v>783</v>
      </c>
      <c r="L5" s="221"/>
      <c r="M5" s="157"/>
      <c r="N5" s="158" t="s">
        <v>784</v>
      </c>
      <c r="O5" s="158" t="s">
        <v>785</v>
      </c>
      <c r="P5" s="158" t="s">
        <v>786</v>
      </c>
      <c r="Q5" s="159" t="s">
        <v>787</v>
      </c>
    </row>
    <row r="6" spans="1:22" ht="15.6" customHeight="1">
      <c r="A6" s="207"/>
      <c r="B6" s="222"/>
      <c r="C6" s="160"/>
      <c r="D6" s="161"/>
      <c r="E6" s="162"/>
      <c r="F6" s="214" t="str">
        <f>SI_CAT</f>
        <v/>
      </c>
      <c r="G6" s="235" t="str">
        <f>Categorización!E7</f>
        <v/>
      </c>
      <c r="H6" s="235" t="str">
        <f>Categorización!B7</f>
        <v/>
      </c>
      <c r="I6" s="235" t="str">
        <f>Categorización!A7</f>
        <v/>
      </c>
      <c r="J6" s="235" t="str">
        <f>Categorización!D7</f>
        <v/>
      </c>
      <c r="K6" s="235" t="str">
        <f>Categorización!C7</f>
        <v/>
      </c>
      <c r="L6" s="223"/>
      <c r="M6" s="157"/>
      <c r="N6" s="158"/>
      <c r="O6" s="158"/>
      <c r="P6" s="158"/>
      <c r="Q6" s="159"/>
    </row>
    <row r="7" spans="1:22" ht="5.4" customHeight="1">
      <c r="A7" s="207"/>
      <c r="B7" s="222"/>
      <c r="C7" s="163"/>
      <c r="D7" s="164"/>
      <c r="E7" s="165"/>
      <c r="F7" s="166"/>
      <c r="G7" s="167"/>
      <c r="H7" s="167"/>
      <c r="I7" s="166"/>
      <c r="J7" s="166"/>
      <c r="K7" s="168"/>
      <c r="L7" s="224"/>
      <c r="M7" s="157"/>
      <c r="N7" s="158"/>
      <c r="O7" s="158"/>
      <c r="P7" s="158"/>
      <c r="Q7" s="159"/>
    </row>
    <row r="8" spans="1:22" ht="47.1" customHeight="1">
      <c r="A8" s="207"/>
      <c r="B8" s="222"/>
      <c r="C8" s="169"/>
      <c r="D8" s="344"/>
      <c r="E8" s="345"/>
      <c r="F8" s="170"/>
      <c r="G8" s="170"/>
      <c r="H8" s="168"/>
      <c r="I8" s="170"/>
      <c r="J8" s="168"/>
      <c r="K8" s="170"/>
      <c r="L8" s="224"/>
      <c r="M8" s="157"/>
      <c r="N8" s="158"/>
      <c r="O8" s="158"/>
      <c r="P8" s="158"/>
      <c r="Q8" s="159"/>
    </row>
    <row r="9" spans="1:22" ht="20.399999999999999" customHeight="1">
      <c r="A9" s="207"/>
      <c r="B9" s="222"/>
      <c r="C9" s="164"/>
      <c r="D9" s="151"/>
      <c r="E9" s="171"/>
      <c r="F9" s="172"/>
      <c r="G9" s="170"/>
      <c r="H9" s="168"/>
      <c r="I9" s="328" t="s">
        <v>1009</v>
      </c>
      <c r="J9" s="329"/>
      <c r="K9" s="173">
        <f>SUM(V13:V102)</f>
        <v>44</v>
      </c>
      <c r="L9" s="225"/>
      <c r="M9" s="157"/>
      <c r="N9" s="158"/>
      <c r="O9" s="158"/>
      <c r="P9" s="158"/>
      <c r="Q9" s="159"/>
    </row>
    <row r="10" spans="1:22" ht="20.25" customHeight="1">
      <c r="A10" s="207"/>
      <c r="B10" s="222"/>
      <c r="C10" s="171"/>
      <c r="D10" s="174"/>
      <c r="E10" s="174"/>
      <c r="F10" s="175"/>
      <c r="G10" s="170"/>
      <c r="H10" s="170"/>
      <c r="I10" s="170"/>
      <c r="J10" s="176"/>
      <c r="K10" s="168"/>
      <c r="L10" s="224"/>
      <c r="M10" s="157"/>
      <c r="N10" s="158"/>
      <c r="O10" s="158"/>
      <c r="P10" s="158"/>
      <c r="Q10" s="159"/>
    </row>
    <row r="11" spans="1:22" ht="24" customHeight="1" thickBot="1">
      <c r="A11" s="216"/>
      <c r="B11" s="226"/>
      <c r="C11" s="177" t="s">
        <v>788</v>
      </c>
      <c r="D11" s="177" t="s">
        <v>789</v>
      </c>
      <c r="E11" s="178" t="s">
        <v>790</v>
      </c>
      <c r="F11" s="179" t="s">
        <v>779</v>
      </c>
      <c r="G11" s="346" t="s">
        <v>791</v>
      </c>
      <c r="H11" s="347"/>
      <c r="I11" s="347"/>
      <c r="J11" s="347"/>
      <c r="K11" s="347"/>
      <c r="L11" s="227" t="s">
        <v>792</v>
      </c>
      <c r="M11" s="157"/>
      <c r="N11" s="158"/>
      <c r="O11" s="158"/>
      <c r="P11" s="158"/>
      <c r="Q11" s="159"/>
    </row>
    <row r="12" spans="1:22" s="183" customFormat="1" ht="24" customHeight="1" thickBot="1">
      <c r="A12" s="207"/>
      <c r="B12" s="228"/>
      <c r="C12" s="229" t="s">
        <v>793</v>
      </c>
      <c r="D12" s="229" t="s">
        <v>794</v>
      </c>
      <c r="E12" s="229"/>
      <c r="F12" s="229"/>
      <c r="G12" s="348"/>
      <c r="H12" s="348"/>
      <c r="I12" s="348"/>
      <c r="J12" s="348"/>
      <c r="K12" s="348"/>
      <c r="L12" s="180"/>
      <c r="M12" s="157"/>
      <c r="N12" s="181"/>
      <c r="O12" s="181"/>
      <c r="P12" s="181"/>
      <c r="Q12" s="182"/>
      <c r="S12" s="184"/>
      <c r="T12" s="185"/>
      <c r="U12" s="185"/>
      <c r="V12" s="186"/>
    </row>
    <row r="13" spans="1:22" ht="17.25" customHeight="1" thickBot="1">
      <c r="A13" s="207"/>
      <c r="B13" s="222"/>
      <c r="C13" s="187" t="s">
        <v>795</v>
      </c>
      <c r="D13" s="188" t="s">
        <v>455</v>
      </c>
      <c r="E13" s="189" t="s">
        <v>796</v>
      </c>
      <c r="F13" s="190" t="str">
        <f>SI_CAT</f>
        <v/>
      </c>
      <c r="G13" s="349" t="str">
        <f>IF(F13="BASICA",N13,IF(F13="MEDIA",O13,P13))</f>
        <v>aplica</v>
      </c>
      <c r="H13" s="349"/>
      <c r="I13" s="349"/>
      <c r="J13" s="349"/>
      <c r="K13" s="350"/>
      <c r="L13" s="231"/>
      <c r="M13" s="157"/>
      <c r="N13" s="92" t="s">
        <v>797</v>
      </c>
      <c r="O13" s="92" t="s">
        <v>797</v>
      </c>
      <c r="P13" s="92" t="s">
        <v>797</v>
      </c>
      <c r="Q13"/>
      <c r="S13" s="192" t="e">
        <f>IF(#REF!&lt;&gt;"n.a.",F13,#REF!)</f>
        <v>#REF!</v>
      </c>
      <c r="V13" s="186">
        <f>IF(EXACT("n.a.",G13),0,1)</f>
        <v>1</v>
      </c>
    </row>
    <row r="14" spans="1:22" ht="17.25" customHeight="1" thickBot="1">
      <c r="A14" s="207"/>
      <c r="B14" s="222"/>
      <c r="C14" s="187" t="s">
        <v>798</v>
      </c>
      <c r="D14" s="193" t="s">
        <v>456</v>
      </c>
      <c r="E14" s="194" t="s">
        <v>796</v>
      </c>
      <c r="F14" s="195" t="str">
        <f>SI_CAT</f>
        <v/>
      </c>
      <c r="G14" s="330" t="str">
        <f>IF(F14="BASICA",N14,IF(F14="MEDIA",O14,P14))</f>
        <v>aplica</v>
      </c>
      <c r="H14" s="330"/>
      <c r="I14" s="330"/>
      <c r="J14" s="330"/>
      <c r="K14" s="331"/>
      <c r="L14" s="231"/>
      <c r="M14" s="157"/>
      <c r="N14" s="92" t="s">
        <v>797</v>
      </c>
      <c r="O14" s="92" t="s">
        <v>797</v>
      </c>
      <c r="P14" s="92" t="s">
        <v>797</v>
      </c>
      <c r="Q14"/>
      <c r="S14" s="192" t="e">
        <f>IF(#REF!&lt;&gt;"n.a.",F14,#REF!)</f>
        <v>#REF!</v>
      </c>
      <c r="V14" s="186">
        <f t="shared" ref="V14:V76" si="0">IF(EXACT("n.a.",G14),0,1)</f>
        <v>1</v>
      </c>
    </row>
    <row r="15" spans="1:22" ht="17.25" customHeight="1" thickBot="1">
      <c r="A15" s="207"/>
      <c r="B15" s="222"/>
      <c r="C15" s="187" t="s">
        <v>799</v>
      </c>
      <c r="D15" s="193" t="s">
        <v>457</v>
      </c>
      <c r="E15" s="194" t="s">
        <v>796</v>
      </c>
      <c r="F15" s="195" t="str">
        <f>SI_CAT</f>
        <v/>
      </c>
      <c r="G15" s="330" t="str">
        <f>IF(F15="BASICA",N15,IF(F15="MEDIA",O15,P15))</f>
        <v>aplica</v>
      </c>
      <c r="H15" s="330"/>
      <c r="I15" s="330"/>
      <c r="J15" s="330"/>
      <c r="K15" s="331"/>
      <c r="L15" s="231"/>
      <c r="M15" s="157"/>
      <c r="N15" s="92" t="s">
        <v>797</v>
      </c>
      <c r="O15" s="92" t="s">
        <v>797</v>
      </c>
      <c r="P15" s="92" t="s">
        <v>797</v>
      </c>
      <c r="Q15"/>
      <c r="S15" s="192" t="e">
        <f>IF(#REF!&lt;&gt;"n.a.",F15,#REF!)</f>
        <v>#REF!</v>
      </c>
      <c r="V15" s="186">
        <f t="shared" si="0"/>
        <v>1</v>
      </c>
    </row>
    <row r="16" spans="1:22" ht="17.25" customHeight="1" thickBot="1">
      <c r="A16" s="207"/>
      <c r="B16" s="222"/>
      <c r="C16" s="187" t="s">
        <v>800</v>
      </c>
      <c r="D16" s="196" t="s">
        <v>458</v>
      </c>
      <c r="E16" s="197" t="s">
        <v>796</v>
      </c>
      <c r="F16" s="198" t="str">
        <f>SI_CAT</f>
        <v/>
      </c>
      <c r="G16" s="334" t="str">
        <f>IF(F16="BASICA",N16,IF(F16="MEDIA",O16,P16))</f>
        <v>aplica</v>
      </c>
      <c r="H16" s="334"/>
      <c r="I16" s="334"/>
      <c r="J16" s="334"/>
      <c r="K16" s="335"/>
      <c r="L16" s="231"/>
      <c r="M16" s="157"/>
      <c r="N16" s="92" t="s">
        <v>797</v>
      </c>
      <c r="O16" s="92" t="s">
        <v>797</v>
      </c>
      <c r="P16" s="92" t="s">
        <v>797</v>
      </c>
      <c r="Q16"/>
      <c r="S16" s="192" t="e">
        <f>IF(#REF!&lt;&gt;"n.a.",F16,#REF!)</f>
        <v>#REF!</v>
      </c>
      <c r="V16" s="186">
        <f t="shared" si="0"/>
        <v>1</v>
      </c>
    </row>
    <row r="17" spans="1:22" ht="20.25" customHeight="1" thickBot="1">
      <c r="A17" s="207"/>
      <c r="B17" s="222"/>
      <c r="C17" s="229" t="s">
        <v>801</v>
      </c>
      <c r="D17" s="229" t="s">
        <v>802</v>
      </c>
      <c r="E17" s="229"/>
      <c r="F17" s="229"/>
      <c r="G17" s="338"/>
      <c r="H17" s="338"/>
      <c r="I17" s="338"/>
      <c r="J17" s="338"/>
      <c r="K17" s="338"/>
      <c r="L17" s="232"/>
      <c r="M17" s="157"/>
      <c r="N17" s="199"/>
      <c r="O17" s="199"/>
      <c r="P17" s="199"/>
      <c r="Q17"/>
      <c r="S17" s="192" t="e">
        <f>IF(#REF!&lt;&gt;"n.a.",F17,#REF!)</f>
        <v>#REF!</v>
      </c>
      <c r="V17" s="186"/>
    </row>
    <row r="18" spans="1:22" ht="17.25" customHeight="1" thickBot="1">
      <c r="A18" s="207"/>
      <c r="B18" s="222"/>
      <c r="C18" s="200" t="s">
        <v>803</v>
      </c>
      <c r="D18" s="200" t="s">
        <v>804</v>
      </c>
      <c r="E18" s="201"/>
      <c r="F18" s="201"/>
      <c r="G18" s="336"/>
      <c r="H18" s="336"/>
      <c r="I18" s="336"/>
      <c r="J18" s="336"/>
      <c r="K18" s="337"/>
      <c r="L18" s="233"/>
      <c r="M18" s="157"/>
      <c r="N18" s="202"/>
      <c r="O18" s="202"/>
      <c r="P18" s="202"/>
      <c r="Q18"/>
      <c r="S18" s="192" t="e">
        <f>IF(#REF!&lt;&gt;"n.a.",F18,#REF!)</f>
        <v>#REF!</v>
      </c>
      <c r="T18" s="153" t="s">
        <v>805</v>
      </c>
      <c r="U18" s="153" t="s">
        <v>806</v>
      </c>
      <c r="V18" s="186"/>
    </row>
    <row r="19" spans="1:22" ht="17.25" customHeight="1" thickBot="1">
      <c r="A19" s="207"/>
      <c r="B19" s="222"/>
      <c r="C19" s="187" t="s">
        <v>807</v>
      </c>
      <c r="D19" s="203" t="s">
        <v>808</v>
      </c>
      <c r="E19" s="194" t="s">
        <v>796</v>
      </c>
      <c r="F19" s="195" t="str">
        <f>SI_CAT</f>
        <v/>
      </c>
      <c r="G19" s="330" t="str">
        <f>IF(F19="BASICA",N19,IF(F19="MEDIA",O19,P19))</f>
        <v>+R2</v>
      </c>
      <c r="H19" s="330"/>
      <c r="I19" s="330"/>
      <c r="J19" s="330"/>
      <c r="K19" s="331"/>
      <c r="L19" s="231"/>
      <c r="M19" s="157"/>
      <c r="N19" s="92" t="s">
        <v>797</v>
      </c>
      <c r="O19" s="92" t="s">
        <v>809</v>
      </c>
      <c r="P19" s="92" t="s">
        <v>810</v>
      </c>
      <c r="Q19" s="204"/>
      <c r="S19" s="192" t="e">
        <f>IF(#REF!&lt;&gt;"n.a.",F19,#REF!)</f>
        <v>#REF!</v>
      </c>
      <c r="T19" s="153" t="s">
        <v>811</v>
      </c>
      <c r="U19" s="153" t="s">
        <v>812</v>
      </c>
      <c r="V19" s="186">
        <f t="shared" si="0"/>
        <v>1</v>
      </c>
    </row>
    <row r="20" spans="1:22" ht="17.25" customHeight="1" thickBot="1">
      <c r="A20" s="207"/>
      <c r="B20" s="222"/>
      <c r="C20" s="187" t="s">
        <v>813</v>
      </c>
      <c r="D20" s="203" t="s">
        <v>814</v>
      </c>
      <c r="E20" s="194" t="s">
        <v>796</v>
      </c>
      <c r="F20" s="195" t="str">
        <f>SI_CAT</f>
        <v/>
      </c>
      <c r="G20" s="330" t="str">
        <f>IF(F20="BASICA",N20,IF(F20="MEDIA",O20,P20))</f>
        <v>+R1  +R2  +R3</v>
      </c>
      <c r="H20" s="330"/>
      <c r="I20" s="330"/>
      <c r="J20" s="330"/>
      <c r="K20" s="331"/>
      <c r="L20" s="231"/>
      <c r="M20" s="157"/>
      <c r="N20" s="92" t="s">
        <v>797</v>
      </c>
      <c r="O20" s="92" t="s">
        <v>809</v>
      </c>
      <c r="P20" s="92" t="s">
        <v>815</v>
      </c>
      <c r="Q20" s="204"/>
      <c r="S20" s="192" t="e">
        <f>IF(#REF!&lt;&gt;"n.a.",F20,#REF!)</f>
        <v>#REF!</v>
      </c>
      <c r="T20" s="153" t="s">
        <v>816</v>
      </c>
      <c r="U20" s="153" t="s">
        <v>817</v>
      </c>
      <c r="V20" s="186">
        <f t="shared" si="0"/>
        <v>1</v>
      </c>
    </row>
    <row r="21" spans="1:22" ht="17.25" customHeight="1" thickBot="1">
      <c r="A21" s="207"/>
      <c r="B21" s="222"/>
      <c r="C21" s="187" t="s">
        <v>818</v>
      </c>
      <c r="D21" s="203" t="s">
        <v>819</v>
      </c>
      <c r="E21" s="194" t="s">
        <v>796</v>
      </c>
      <c r="F21" s="195" t="str">
        <f>SI_CAT</f>
        <v/>
      </c>
      <c r="G21" s="330" t="str">
        <f>IF(F21="BASICA",N21,IF(F21="MEDIA",O21,P21))</f>
        <v>aplica</v>
      </c>
      <c r="H21" s="330"/>
      <c r="I21" s="330"/>
      <c r="J21" s="330"/>
      <c r="K21" s="331"/>
      <c r="L21" s="231"/>
      <c r="M21" s="157"/>
      <c r="N21" s="92" t="s">
        <v>797</v>
      </c>
      <c r="O21" s="92" t="s">
        <v>797</v>
      </c>
      <c r="P21" s="92" t="s">
        <v>797</v>
      </c>
      <c r="Q21"/>
      <c r="S21" s="192" t="e">
        <f>IF(#REF!&lt;&gt;"n.a.",F21,#REF!)</f>
        <v>#REF!</v>
      </c>
      <c r="U21" s="153" t="s">
        <v>820</v>
      </c>
      <c r="V21" s="186">
        <f t="shared" si="0"/>
        <v>1</v>
      </c>
    </row>
    <row r="22" spans="1:22" ht="17.25" customHeight="1" thickBot="1">
      <c r="A22" s="207"/>
      <c r="B22" s="222"/>
      <c r="C22" s="187" t="s">
        <v>821</v>
      </c>
      <c r="D22" s="203" t="s">
        <v>822</v>
      </c>
      <c r="E22" s="194" t="s">
        <v>823</v>
      </c>
      <c r="F22" s="195" t="str">
        <f>IF(OR(G6="ALTO"),"ALTA",IF(OR(G6="MEDIO"),"MEDIA",IF(OR(G6="BAJO"),"BASICA","n.a.")))</f>
        <v>n.a.</v>
      </c>
      <c r="G22" s="330" t="str">
        <f>IF(F22="n.a.","n.a.",IF(F22="BASICA",N22,IF(F22="MEDIA",O22,P22)))</f>
        <v>n.a.</v>
      </c>
      <c r="H22" s="330"/>
      <c r="I22" s="330"/>
      <c r="J22" s="330"/>
      <c r="K22" s="331"/>
      <c r="L22" s="231"/>
      <c r="M22" s="157"/>
      <c r="N22" s="92" t="s">
        <v>797</v>
      </c>
      <c r="O22" s="92" t="s">
        <v>809</v>
      </c>
      <c r="P22" s="92" t="s">
        <v>809</v>
      </c>
      <c r="Q22"/>
      <c r="S22" s="192" t="e">
        <f>IF(#REF!&lt;&gt;"n.a.",F22,#REF!)</f>
        <v>#REF!</v>
      </c>
      <c r="U22" s="153" t="s">
        <v>824</v>
      </c>
      <c r="V22" s="186">
        <f t="shared" si="0"/>
        <v>0</v>
      </c>
    </row>
    <row r="23" spans="1:22" ht="17.25" customHeight="1">
      <c r="A23" s="207"/>
      <c r="B23" s="222"/>
      <c r="C23" s="187" t="s">
        <v>825</v>
      </c>
      <c r="D23" s="203" t="s">
        <v>826</v>
      </c>
      <c r="E23" s="194" t="s">
        <v>796</v>
      </c>
      <c r="F23" s="195" t="str">
        <f>IF(SI_CAT="BASICA","n.a.",SI_CAT)</f>
        <v/>
      </c>
      <c r="G23" s="330" t="str">
        <f>IF(OR(F23="BASICA",F23="n.a."),N23,IF(F23="MEDIA",O23,P23))</f>
        <v>aplica</v>
      </c>
      <c r="H23" s="330"/>
      <c r="I23" s="330"/>
      <c r="J23" s="330"/>
      <c r="K23" s="331"/>
      <c r="L23" s="231"/>
      <c r="M23" s="157"/>
      <c r="N23" s="92" t="s">
        <v>827</v>
      </c>
      <c r="O23" s="92" t="s">
        <v>797</v>
      </c>
      <c r="P23" s="92" t="s">
        <v>797</v>
      </c>
      <c r="Q23"/>
      <c r="S23" s="192" t="e">
        <f>IF(#REF!&lt;&gt;"n.a.",F23,#REF!)</f>
        <v>#REF!</v>
      </c>
      <c r="U23" s="153" t="s">
        <v>828</v>
      </c>
      <c r="V23" s="186">
        <f t="shared" si="0"/>
        <v>1</v>
      </c>
    </row>
    <row r="24" spans="1:22" ht="17.25" customHeight="1" thickBot="1">
      <c r="A24" s="207"/>
      <c r="B24" s="222"/>
      <c r="C24" s="205" t="s">
        <v>829</v>
      </c>
      <c r="D24" s="205" t="s">
        <v>830</v>
      </c>
      <c r="E24" s="206"/>
      <c r="F24" s="206"/>
      <c r="G24" s="332"/>
      <c r="H24" s="332"/>
      <c r="I24" s="332"/>
      <c r="J24" s="332"/>
      <c r="K24" s="333"/>
      <c r="L24" s="233"/>
      <c r="M24" s="157"/>
      <c r="N24" s="202"/>
      <c r="O24" s="202"/>
      <c r="P24" s="202"/>
      <c r="Q24"/>
      <c r="S24" s="192" t="e">
        <f>IF(#REF!&lt;&gt;"n.a.",F24,#REF!)</f>
        <v>#REF!</v>
      </c>
      <c r="V24" s="186"/>
    </row>
    <row r="25" spans="1:22" ht="18" customHeight="1" thickBot="1">
      <c r="A25" s="207"/>
      <c r="B25" s="222"/>
      <c r="C25" s="187" t="s">
        <v>831</v>
      </c>
      <c r="D25" s="203" t="s">
        <v>832</v>
      </c>
      <c r="E25" s="194" t="s">
        <v>833</v>
      </c>
      <c r="F25" s="195" t="str">
        <f>IF(OR(J6="ALTO",K6="ALTO"),"ALTA",IF(OR(J6="MEDIO",K6="MEDIO"),"MEDIA",IF(OR(J6="BAJO",K6="BAJO"),"BASICA","n.a.")))</f>
        <v>n.a.</v>
      </c>
      <c r="G25" s="330" t="str">
        <f>IF(F25="n.a.","n.a.",IF(F25="BASICA",N25,IF(F25="MEDIA",O25,P25)))</f>
        <v>n.a.</v>
      </c>
      <c r="H25" s="330"/>
      <c r="I25" s="330"/>
      <c r="J25" s="330"/>
      <c r="K25" s="331"/>
      <c r="L25" s="231"/>
      <c r="M25" s="157"/>
      <c r="N25" s="92" t="s">
        <v>797</v>
      </c>
      <c r="O25" s="92" t="s">
        <v>809</v>
      </c>
      <c r="P25" s="92" t="s">
        <v>809</v>
      </c>
      <c r="Q25"/>
      <c r="S25" s="192" t="e">
        <f>IF(#REF!&lt;&gt;"n.a.",F25,#REF!)</f>
        <v>#REF!</v>
      </c>
      <c r="V25" s="186">
        <f t="shared" si="0"/>
        <v>0</v>
      </c>
    </row>
    <row r="26" spans="1:22" ht="18" customHeight="1" thickBot="1">
      <c r="A26" s="207"/>
      <c r="B26" s="222"/>
      <c r="C26" s="187" t="s">
        <v>834</v>
      </c>
      <c r="D26" s="203" t="s">
        <v>835</v>
      </c>
      <c r="E26" s="194" t="s">
        <v>836</v>
      </c>
      <c r="F26" s="195" t="str">
        <f>IF(OR(H6="ALTO",I6="ALTO",J6="ALTO",K6="ALTO"),"ALTA",IF(OR(H6="MEDIO",I6="MEDIO",J6="MEDIO",K6="MEDIO"),"MEDIA",IF(OR(H6="BAJO",I6="BAJO",J6="BAJO",K6="BAJO"),"BASICA","n.a.")))</f>
        <v>n.a.</v>
      </c>
      <c r="G26" s="330" t="str">
        <f>IF(F26="n.a.","n.a.",IF(F26="BASICA",N26,IF(F26="MEDIA",O26,P26)))</f>
        <v>n.a.</v>
      </c>
      <c r="H26" s="330"/>
      <c r="I26" s="330"/>
      <c r="J26" s="330"/>
      <c r="K26" s="331"/>
      <c r="L26" s="231"/>
      <c r="M26" s="157"/>
      <c r="N26" s="92" t="s">
        <v>797</v>
      </c>
      <c r="O26" s="92" t="s">
        <v>797</v>
      </c>
      <c r="P26" s="92" t="s">
        <v>809</v>
      </c>
      <c r="Q26"/>
      <c r="S26" s="192" t="e">
        <f>IF(#REF!&lt;&gt;"n.a.",F26,#REF!)</f>
        <v>#REF!</v>
      </c>
      <c r="V26" s="186">
        <f t="shared" si="0"/>
        <v>0</v>
      </c>
    </row>
    <row r="27" spans="1:22" ht="18" customHeight="1" thickBot="1">
      <c r="A27" s="207"/>
      <c r="B27" s="222"/>
      <c r="C27" s="187" t="s">
        <v>837</v>
      </c>
      <c r="D27" s="203" t="s">
        <v>838</v>
      </c>
      <c r="E27" s="194" t="s">
        <v>836</v>
      </c>
      <c r="F27" s="195" t="str">
        <f>IF(OR(H6="ALTO",I6="ALTO",J6="ALTO",K6="ALTO"),"ALTA",IF(OR(H6="MEDIO",I6="MEDIO",J6="MEDIO",K6="MEDIO"),"MEDIA",IF(OR(H6="BAJO",I6="BAJO",J6="BAJO",K6="BASICA"),"n.a.","n.a.")))</f>
        <v>n.a.</v>
      </c>
      <c r="G27" s="330" t="str">
        <f>IF(F27="n.a.","n.a.",IF(F27="BASICA",N27,IF(F27="MEDIA",O27,P27)))</f>
        <v>n.a.</v>
      </c>
      <c r="H27" s="330"/>
      <c r="I27" s="330"/>
      <c r="J27" s="330"/>
      <c r="K27" s="331"/>
      <c r="L27" s="231"/>
      <c r="M27" s="157"/>
      <c r="N27" s="92" t="s">
        <v>827</v>
      </c>
      <c r="O27" s="92" t="s">
        <v>797</v>
      </c>
      <c r="P27" s="92" t="s">
        <v>809</v>
      </c>
      <c r="Q27"/>
      <c r="S27" s="192" t="e">
        <f>IF(#REF!&lt;&gt;"n.a.",F27,#REF!)</f>
        <v>#REF!</v>
      </c>
      <c r="V27" s="186">
        <f t="shared" si="0"/>
        <v>0</v>
      </c>
    </row>
    <row r="28" spans="1:22" ht="18" customHeight="1" thickBot="1">
      <c r="A28" s="207"/>
      <c r="B28" s="230"/>
      <c r="C28" s="187" t="s">
        <v>839</v>
      </c>
      <c r="D28" s="203" t="s">
        <v>840</v>
      </c>
      <c r="E28" s="194" t="s">
        <v>836</v>
      </c>
      <c r="F28" s="195" t="str">
        <f>IF(OR(H6="ALTO",I6="ALTO",J6="ALTO",K6="ALTO"),"ALTA",IF(OR(H6="MEDIO",I6="MEDIO",J6="MEDIO",K6="MEDIO"),"MEDIA",IF(OR(H6="BAJO",I6="BAJO",J6="BAJO",K6="BAJO"),"BASICA","n.a.")))</f>
        <v>n.a.</v>
      </c>
      <c r="G28" s="330" t="str">
        <f>IF(F28="n.a.","n.a.",IF(F28="BASICA",N28,IF(F28="MEDIA",O28,P28)))</f>
        <v>n.a.</v>
      </c>
      <c r="H28" s="330"/>
      <c r="I28" s="330"/>
      <c r="J28" s="330"/>
      <c r="K28" s="331"/>
      <c r="L28" s="231"/>
      <c r="M28" s="157"/>
      <c r="N28" s="92" t="s">
        <v>797</v>
      </c>
      <c r="O28" s="92" t="s">
        <v>797</v>
      </c>
      <c r="P28" s="92" t="s">
        <v>797</v>
      </c>
      <c r="Q28"/>
      <c r="S28" s="192" t="e">
        <f>IF(#REF!&lt;&gt;"n.a.",F28,#REF!)</f>
        <v>#REF!</v>
      </c>
      <c r="V28" s="186">
        <f t="shared" si="0"/>
        <v>0</v>
      </c>
    </row>
    <row r="29" spans="1:22" ht="29.4" customHeight="1" thickBot="1">
      <c r="A29" s="207"/>
      <c r="B29" s="230"/>
      <c r="C29" s="187" t="s">
        <v>841</v>
      </c>
      <c r="D29" s="193" t="s">
        <v>842</v>
      </c>
      <c r="E29" s="194" t="s">
        <v>836</v>
      </c>
      <c r="F29" s="195" t="str">
        <f>IF(OR(H6="ALTO",I6="ALTO",J6="ALTO",K6="ALTO"),"ALTA",IF(OR(H6="MEDIO",I6="MEDIO",J6="MEDIO",K6="MEDIO"),"MEDIA",IF(OR(H6="BAJO",I6="BAJO",J6="BAJO",K6="BAJO"),"BASICA","n.a.")))</f>
        <v>n.a.</v>
      </c>
      <c r="G29" s="330" t="str">
        <f t="shared" ref="G29" si="1">IF(F29="n.a.","n.a.",IF(F29="BAJO",N29,IF(F29="MEDIO",O29,P29)))</f>
        <v>n.a.</v>
      </c>
      <c r="H29" s="330"/>
      <c r="I29" s="330"/>
      <c r="J29" s="330"/>
      <c r="K29" s="331"/>
      <c r="L29" s="231"/>
      <c r="M29" s="157"/>
      <c r="N29" s="127" t="s">
        <v>843</v>
      </c>
      <c r="O29" s="95" t="s">
        <v>844</v>
      </c>
      <c r="P29" s="95" t="s">
        <v>844</v>
      </c>
      <c r="Q29"/>
      <c r="S29" s="192" t="e">
        <f>IF(#REF!&lt;&gt;"n.a.",F29,#REF!)</f>
        <v>#REF!</v>
      </c>
      <c r="V29" s="186">
        <f t="shared" si="0"/>
        <v>0</v>
      </c>
    </row>
    <row r="30" spans="1:22" ht="288">
      <c r="A30" s="207"/>
      <c r="B30" s="222"/>
      <c r="C30" s="187" t="s">
        <v>845</v>
      </c>
      <c r="D30" s="208" t="s">
        <v>846</v>
      </c>
      <c r="E30" s="191" t="s">
        <v>836</v>
      </c>
      <c r="F30" s="195" t="str">
        <f>IF(OR(H6="ALTO",I6="ALTO",J6="ALTO",K6="ALTO"),"ALTA",IF(OR(H6="MEDIO",I6="MEDIO",J6="MEDIO",K6="MEDIO"),"MEDIA",IF(OR(H6="BAJO",I6="BAJO",J6="BAJO",K6="BAJO"),"BASICA","n.a.")))</f>
        <v>n.a.</v>
      </c>
      <c r="G30" s="330" t="str">
        <f>IF(F30="n.a.","n.a.",IF(F30="BASICA",N30,IF(F30="MEDIA",O30,P30)))</f>
        <v>n.a.</v>
      </c>
      <c r="H30" s="330"/>
      <c r="I30" s="330"/>
      <c r="J30" s="330"/>
      <c r="K30" s="331"/>
      <c r="L30" s="231"/>
      <c r="M30" s="157"/>
      <c r="N30" s="95" t="s">
        <v>847</v>
      </c>
      <c r="O30" s="95" t="s">
        <v>848</v>
      </c>
      <c r="P30" s="95" t="s">
        <v>849</v>
      </c>
      <c r="Q30"/>
      <c r="S30" s="192" t="e">
        <f>IF(#REF!&lt;&gt;"n.a.",F30,#REF!)</f>
        <v>#REF!</v>
      </c>
      <c r="V30" s="186">
        <f t="shared" si="0"/>
        <v>0</v>
      </c>
    </row>
    <row r="31" spans="1:22" ht="17.25" customHeight="1" thickBot="1">
      <c r="A31" s="207"/>
      <c r="B31" s="222"/>
      <c r="C31" s="205" t="s">
        <v>850</v>
      </c>
      <c r="D31" s="205" t="s">
        <v>851</v>
      </c>
      <c r="E31" s="206"/>
      <c r="F31" s="206"/>
      <c r="G31" s="332"/>
      <c r="H31" s="332"/>
      <c r="I31" s="332"/>
      <c r="J31" s="332"/>
      <c r="K31" s="333"/>
      <c r="L31" s="233"/>
      <c r="M31" s="157"/>
      <c r="N31" s="202"/>
      <c r="O31" s="202"/>
      <c r="P31" s="202"/>
      <c r="Q31"/>
      <c r="S31" s="192" t="e">
        <f>IF(#REF!&lt;&gt;"n.a.",F31,#REF!)</f>
        <v>#REF!</v>
      </c>
      <c r="V31" s="186"/>
    </row>
    <row r="32" spans="1:22" ht="17.25" customHeight="1" thickBot="1">
      <c r="A32" s="207"/>
      <c r="B32" s="222"/>
      <c r="C32" s="187" t="s">
        <v>852</v>
      </c>
      <c r="D32" s="203" t="s">
        <v>853</v>
      </c>
      <c r="E32" s="194" t="s">
        <v>796</v>
      </c>
      <c r="F32" s="195" t="str">
        <f t="shared" ref="F32:F38" si="2">SI_CAT</f>
        <v/>
      </c>
      <c r="G32" s="330" t="str">
        <f>IF(F32="BASICA",N32,IF(F32="MEDIA",O32,P32))</f>
        <v>aplica</v>
      </c>
      <c r="H32" s="330"/>
      <c r="I32" s="330"/>
      <c r="J32" s="330"/>
      <c r="K32" s="331"/>
      <c r="L32" s="231"/>
      <c r="M32" s="157"/>
      <c r="N32" s="92" t="s">
        <v>797</v>
      </c>
      <c r="O32" s="92" t="s">
        <v>797</v>
      </c>
      <c r="P32" s="92" t="s">
        <v>797</v>
      </c>
      <c r="Q32"/>
      <c r="S32" s="192" t="e">
        <f>IF(#REF!&lt;&gt;"n.a.",F32,#REF!)</f>
        <v>#REF!</v>
      </c>
      <c r="V32" s="186">
        <f t="shared" si="0"/>
        <v>1</v>
      </c>
    </row>
    <row r="33" spans="1:22" ht="17.25" customHeight="1" thickBot="1">
      <c r="A33" s="207"/>
      <c r="B33" s="222"/>
      <c r="C33" s="187" t="s">
        <v>854</v>
      </c>
      <c r="D33" s="203" t="s">
        <v>855</v>
      </c>
      <c r="E33" s="194" t="s">
        <v>796</v>
      </c>
      <c r="F33" s="195" t="str">
        <f t="shared" si="2"/>
        <v/>
      </c>
      <c r="G33" s="330" t="str">
        <f>IF(F33="BASICA",N33,IF(F33="MEDIA",O33,P33))</f>
        <v>aplica</v>
      </c>
      <c r="H33" s="330"/>
      <c r="I33" s="330"/>
      <c r="J33" s="330"/>
      <c r="K33" s="331"/>
      <c r="L33" s="231"/>
      <c r="M33" s="157"/>
      <c r="N33" s="92" t="s">
        <v>797</v>
      </c>
      <c r="O33" s="92" t="s">
        <v>797</v>
      </c>
      <c r="P33" s="92" t="s">
        <v>797</v>
      </c>
      <c r="Q33"/>
      <c r="S33" s="192" t="e">
        <f>IF(#REF!&lt;&gt;"n.a.",F33,#REF!)</f>
        <v>#REF!</v>
      </c>
      <c r="V33" s="186">
        <f t="shared" si="0"/>
        <v>1</v>
      </c>
    </row>
    <row r="34" spans="1:22" ht="17.25" customHeight="1" thickBot="1">
      <c r="A34" s="207"/>
      <c r="B34" s="222"/>
      <c r="C34" s="187" t="s">
        <v>856</v>
      </c>
      <c r="D34" s="203" t="s">
        <v>857</v>
      </c>
      <c r="E34" s="194" t="s">
        <v>796</v>
      </c>
      <c r="F34" s="195" t="str">
        <f>SI_CAT</f>
        <v/>
      </c>
      <c r="G34" s="330" t="str">
        <f>IF(F34="BASICA",N34,IF(F34="MEDIA",O34,P34))</f>
        <v>+R1  +R2  +R3</v>
      </c>
      <c r="H34" s="330"/>
      <c r="I34" s="330"/>
      <c r="J34" s="330"/>
      <c r="K34" s="331"/>
      <c r="L34" s="231"/>
      <c r="M34" s="157"/>
      <c r="N34" s="92" t="s">
        <v>797</v>
      </c>
      <c r="O34" s="92" t="s">
        <v>809</v>
      </c>
      <c r="P34" s="92" t="s">
        <v>815</v>
      </c>
      <c r="Q34" s="204"/>
      <c r="S34" s="192" t="e">
        <f>IF(#REF!&lt;&gt;"n.a.",F34,#REF!)</f>
        <v>#REF!</v>
      </c>
      <c r="V34" s="186">
        <f t="shared" si="0"/>
        <v>1</v>
      </c>
    </row>
    <row r="35" spans="1:22" ht="17.25" customHeight="1" thickBot="1">
      <c r="A35" s="207"/>
      <c r="B35" s="230"/>
      <c r="C35" s="187" t="s">
        <v>858</v>
      </c>
      <c r="D35" s="203" t="s">
        <v>859</v>
      </c>
      <c r="E35" s="194" t="s">
        <v>796</v>
      </c>
      <c r="F35" s="195" t="str">
        <f t="shared" si="2"/>
        <v/>
      </c>
      <c r="G35" s="330" t="str">
        <f>IF(F35="BASICA",N35,IF(F35="MEDIA",O35,P35))</f>
        <v>+R1  +R2</v>
      </c>
      <c r="H35" s="330"/>
      <c r="I35" s="330"/>
      <c r="J35" s="330"/>
      <c r="K35" s="331"/>
      <c r="L35" s="231"/>
      <c r="M35" s="157"/>
      <c r="N35" s="92" t="s">
        <v>797</v>
      </c>
      <c r="O35" s="92" t="s">
        <v>809</v>
      </c>
      <c r="P35" s="92" t="s">
        <v>860</v>
      </c>
      <c r="Q35" s="204"/>
      <c r="S35" s="192" t="e">
        <f>IF(#REF!&lt;&gt;"n.a.",F35,#REF!)</f>
        <v>#REF!</v>
      </c>
      <c r="V35" s="186">
        <f t="shared" si="0"/>
        <v>1</v>
      </c>
    </row>
    <row r="36" spans="1:22" ht="17.25" customHeight="1" thickBot="1">
      <c r="A36" s="207"/>
      <c r="B36" s="222"/>
      <c r="C36" s="187" t="s">
        <v>861</v>
      </c>
      <c r="D36" s="203" t="s">
        <v>862</v>
      </c>
      <c r="E36" s="194" t="s">
        <v>796</v>
      </c>
      <c r="F36" s="195" t="str">
        <f>IF(SI_CAT="BASICA","n.a.",SI_CAT)</f>
        <v/>
      </c>
      <c r="G36" s="330" t="str">
        <f>IF(OR(F36="BASICA",F36="n.a."),N36,IF(F36="MEDIA",O36,P36))</f>
        <v>+R1</v>
      </c>
      <c r="H36" s="330"/>
      <c r="I36" s="330"/>
      <c r="J36" s="330"/>
      <c r="K36" s="331"/>
      <c r="L36" s="231"/>
      <c r="M36" s="157"/>
      <c r="N36" s="92" t="s">
        <v>827</v>
      </c>
      <c r="O36" s="92" t="s">
        <v>797</v>
      </c>
      <c r="P36" s="92" t="s">
        <v>809</v>
      </c>
      <c r="Q36" s="204"/>
      <c r="S36" s="192" t="e">
        <f>IF(#REF!&lt;&gt;"n.a.",F36,#REF!)</f>
        <v>#REF!</v>
      </c>
      <c r="V36" s="186">
        <f t="shared" si="0"/>
        <v>1</v>
      </c>
    </row>
    <row r="37" spans="1:22" ht="17.25" customHeight="1" thickBot="1">
      <c r="A37" s="207"/>
      <c r="B37" s="222"/>
      <c r="C37" s="187" t="s">
        <v>863</v>
      </c>
      <c r="D37" s="203" t="s">
        <v>864</v>
      </c>
      <c r="E37" s="194" t="s">
        <v>796</v>
      </c>
      <c r="F37" s="195" t="str">
        <f t="shared" si="2"/>
        <v/>
      </c>
      <c r="G37" s="330" t="str">
        <f>IF(F37="BASICA",N37,IF(F37="MEDIA",O37,P37))</f>
        <v>+R1  +R2  +R3  +R4</v>
      </c>
      <c r="H37" s="330"/>
      <c r="I37" s="330"/>
      <c r="J37" s="330"/>
      <c r="K37" s="331"/>
      <c r="L37" s="231"/>
      <c r="M37" s="157"/>
      <c r="N37" s="92" t="s">
        <v>797</v>
      </c>
      <c r="O37" s="92" t="s">
        <v>860</v>
      </c>
      <c r="P37" s="92" t="s">
        <v>865</v>
      </c>
      <c r="Q37" s="204"/>
      <c r="S37" s="192" t="e">
        <f>IF(#REF!&lt;&gt;"n.a.",F37,#REF!)</f>
        <v>#REF!</v>
      </c>
      <c r="V37" s="186">
        <f t="shared" si="0"/>
        <v>1</v>
      </c>
    </row>
    <row r="38" spans="1:22" ht="17.25" customHeight="1" thickBot="1">
      <c r="A38" s="207"/>
      <c r="B38" s="222"/>
      <c r="C38" s="187" t="s">
        <v>866</v>
      </c>
      <c r="D38" s="203" t="s">
        <v>867</v>
      </c>
      <c r="E38" s="194" t="s">
        <v>796</v>
      </c>
      <c r="F38" s="195" t="str">
        <f t="shared" si="2"/>
        <v/>
      </c>
      <c r="G38" s="330" t="str">
        <f>IF(F38="BASICA",N38,IF(F38="MEDIA",O38,P38))</f>
        <v>+R1  +R2  +R3</v>
      </c>
      <c r="H38" s="330"/>
      <c r="I38" s="330"/>
      <c r="J38" s="330"/>
      <c r="K38" s="331"/>
      <c r="L38" s="231"/>
      <c r="M38" s="157"/>
      <c r="N38" s="92" t="s">
        <v>797</v>
      </c>
      <c r="O38" s="92" t="s">
        <v>860</v>
      </c>
      <c r="P38" s="92" t="s">
        <v>815</v>
      </c>
      <c r="Q38" s="204"/>
      <c r="S38" s="192" t="e">
        <f>IF(#REF!&lt;&gt;"n.a.",F38,#REF!)</f>
        <v>#REF!</v>
      </c>
      <c r="V38" s="186">
        <f t="shared" si="0"/>
        <v>1</v>
      </c>
    </row>
    <row r="39" spans="1:22" ht="17.25" customHeight="1" thickBot="1">
      <c r="A39" s="207"/>
      <c r="B39" s="222"/>
      <c r="C39" s="187" t="s">
        <v>868</v>
      </c>
      <c r="D39" s="203" t="s">
        <v>869</v>
      </c>
      <c r="E39" s="194" t="s">
        <v>870</v>
      </c>
      <c r="F39" s="195" t="str">
        <f>IF(OR(K6="ALTO"),"ALTA",IF(OR(K6="MEDIO"),"MEDIA",IF(OR(K6="BAJO"),"BASICA","n.a.")))</f>
        <v>n.a.</v>
      </c>
      <c r="G39" s="330" t="str">
        <f>IF(F39="n.a.","n.a.",IF(F39="BASICA",N39,IF(F39="MEDIA",O39,P39)))</f>
        <v>n.a.</v>
      </c>
      <c r="H39" s="330"/>
      <c r="I39" s="330"/>
      <c r="J39" s="330"/>
      <c r="K39" s="331"/>
      <c r="L39" s="231"/>
      <c r="M39" s="157"/>
      <c r="N39" s="92" t="s">
        <v>797</v>
      </c>
      <c r="O39" s="92" t="s">
        <v>865</v>
      </c>
      <c r="P39" s="92" t="s">
        <v>871</v>
      </c>
      <c r="Q39"/>
      <c r="S39" s="192" t="e">
        <f>IF(#REF!&lt;&gt;"n.a.",F39,#REF!)</f>
        <v>#REF!</v>
      </c>
      <c r="V39" s="186">
        <f t="shared" si="0"/>
        <v>0</v>
      </c>
    </row>
    <row r="40" spans="1:22" ht="17.25" customHeight="1" thickBot="1">
      <c r="A40" s="207"/>
      <c r="B40" s="222"/>
      <c r="C40" s="187" t="s">
        <v>872</v>
      </c>
      <c r="D40" s="203" t="s">
        <v>873</v>
      </c>
      <c r="E40" s="194" t="s">
        <v>796</v>
      </c>
      <c r="F40" s="195" t="str">
        <f>SI_CAT</f>
        <v/>
      </c>
      <c r="G40" s="330" t="str">
        <f>IF(F40="BASICA",N40,IF(F40="MEDIA",O40,P40))</f>
        <v>aplica</v>
      </c>
      <c r="H40" s="330"/>
      <c r="I40" s="330"/>
      <c r="J40" s="330"/>
      <c r="K40" s="331"/>
      <c r="L40" s="231"/>
      <c r="M40" s="157"/>
      <c r="N40" s="92" t="s">
        <v>797</v>
      </c>
      <c r="O40" s="92" t="s">
        <v>797</v>
      </c>
      <c r="P40" s="92" t="s">
        <v>797</v>
      </c>
      <c r="Q40"/>
      <c r="S40" s="192" t="e">
        <f>IF(#REF!&lt;&gt;"n.a.",F40,#REF!)</f>
        <v>#REF!</v>
      </c>
      <c r="V40" s="186">
        <f t="shared" si="0"/>
        <v>1</v>
      </c>
    </row>
    <row r="41" spans="1:22" ht="17.25" customHeight="1">
      <c r="A41" s="207"/>
      <c r="B41" s="222"/>
      <c r="C41" s="187" t="s">
        <v>874</v>
      </c>
      <c r="D41" s="203" t="s">
        <v>875</v>
      </c>
      <c r="E41" s="194" t="s">
        <v>796</v>
      </c>
      <c r="F41" s="195" t="str">
        <f>SI_CAT</f>
        <v/>
      </c>
      <c r="G41" s="330" t="str">
        <f>IF(F41="BASICA",N41,IF(F41="MEDIA",O41,P41))</f>
        <v>+R1</v>
      </c>
      <c r="H41" s="330"/>
      <c r="I41" s="330"/>
      <c r="J41" s="330"/>
      <c r="K41" s="331"/>
      <c r="L41" s="231"/>
      <c r="M41" s="157"/>
      <c r="N41" s="92" t="s">
        <v>797</v>
      </c>
      <c r="O41" s="92" t="s">
        <v>809</v>
      </c>
      <c r="P41" s="92" t="s">
        <v>809</v>
      </c>
      <c r="Q41"/>
      <c r="S41" s="192" t="e">
        <f>IF(#REF!&lt;&gt;"n.a.",F41,#REF!)</f>
        <v>#REF!</v>
      </c>
      <c r="V41" s="186">
        <f t="shared" si="0"/>
        <v>1</v>
      </c>
    </row>
    <row r="42" spans="1:22" ht="17.25" customHeight="1" thickBot="1">
      <c r="A42" s="207"/>
      <c r="B42" s="222"/>
      <c r="C42" s="205" t="s">
        <v>876</v>
      </c>
      <c r="D42" s="205" t="s">
        <v>877</v>
      </c>
      <c r="E42" s="206"/>
      <c r="F42" s="206"/>
      <c r="G42" s="332"/>
      <c r="H42" s="332"/>
      <c r="I42" s="332"/>
      <c r="J42" s="332"/>
      <c r="K42" s="333"/>
      <c r="L42" s="233"/>
      <c r="M42" s="157"/>
      <c r="N42" s="202"/>
      <c r="O42" s="202"/>
      <c r="P42" s="202"/>
      <c r="Q42"/>
      <c r="S42" s="192" t="e">
        <f>IF(#REF!&lt;&gt;"n.a.",F42,#REF!)</f>
        <v>#REF!</v>
      </c>
      <c r="V42" s="186"/>
    </row>
    <row r="43" spans="1:22" ht="17.25" customHeight="1" thickBot="1">
      <c r="A43" s="207"/>
      <c r="B43" s="222"/>
      <c r="C43" s="187" t="s">
        <v>878</v>
      </c>
      <c r="D43" s="203" t="s">
        <v>879</v>
      </c>
      <c r="E43" s="194" t="s">
        <v>796</v>
      </c>
      <c r="F43" s="195" t="str">
        <f>IF(SI_CAT="BASICA","n.a.",SI_CAT)</f>
        <v/>
      </c>
      <c r="G43" s="330" t="str">
        <f>IF(OR(F43="BASICA",F43="n.a."),N43,IF(F43="MEDIA",O43,P43))</f>
        <v>aplica</v>
      </c>
      <c r="H43" s="330"/>
      <c r="I43" s="330"/>
      <c r="J43" s="330"/>
      <c r="K43" s="331"/>
      <c r="L43" s="231"/>
      <c r="M43" s="157"/>
      <c r="N43" s="92" t="s">
        <v>827</v>
      </c>
      <c r="O43" s="92" t="s">
        <v>797</v>
      </c>
      <c r="P43" s="92" t="s">
        <v>797</v>
      </c>
      <c r="Q43"/>
      <c r="S43" s="192" t="e">
        <f>IF(#REF!&lt;&gt;"n.a.",F43,#REF!)</f>
        <v>#REF!</v>
      </c>
      <c r="V43" s="186">
        <f t="shared" si="0"/>
        <v>1</v>
      </c>
    </row>
    <row r="44" spans="1:22" ht="17.25" customHeight="1" thickBot="1">
      <c r="A44" s="207"/>
      <c r="B44" s="222"/>
      <c r="C44" s="187" t="s">
        <v>880</v>
      </c>
      <c r="D44" s="203" t="s">
        <v>881</v>
      </c>
      <c r="E44" s="194" t="s">
        <v>796</v>
      </c>
      <c r="F44" s="195" t="str">
        <f>IF(SI_CAT="BASICA","n.a.",SI_CAT)</f>
        <v/>
      </c>
      <c r="G44" s="330" t="str">
        <f>IF(OR(F44="BASICA",F44="n.a."),N44,IF(F44="MEDIA",O44,P44))</f>
        <v>aplica</v>
      </c>
      <c r="H44" s="330"/>
      <c r="I44" s="330"/>
      <c r="J44" s="330"/>
      <c r="K44" s="331"/>
      <c r="L44" s="231"/>
      <c r="M44" s="157"/>
      <c r="N44" s="92" t="s">
        <v>827</v>
      </c>
      <c r="O44" s="92" t="s">
        <v>797</v>
      </c>
      <c r="P44" s="92" t="s">
        <v>797</v>
      </c>
      <c r="Q44"/>
      <c r="S44" s="192" t="e">
        <f>IF(#REF!&lt;&gt;"n.a.",F44,#REF!)</f>
        <v>#REF!</v>
      </c>
      <c r="V44" s="186">
        <f t="shared" si="0"/>
        <v>1</v>
      </c>
    </row>
    <row r="45" spans="1:22" ht="17.25" customHeight="1" thickBot="1">
      <c r="A45" s="207"/>
      <c r="B45" s="222"/>
      <c r="C45" s="187" t="s">
        <v>882</v>
      </c>
      <c r="D45" s="203" t="s">
        <v>883</v>
      </c>
      <c r="E45" s="194" t="s">
        <v>796</v>
      </c>
      <c r="F45" s="195" t="str">
        <f>IF(OR(SI_CAT="BASICA",SI_CAT="MEDIA"),"n.a.",SI_CAT)</f>
        <v/>
      </c>
      <c r="G45" s="330" t="str">
        <f>IF(OR(F45="BASICA",F45="n.a."),N45,IF(F45="MEDIA",O45,P45))</f>
        <v>aplica</v>
      </c>
      <c r="H45" s="330"/>
      <c r="I45" s="330"/>
      <c r="J45" s="330"/>
      <c r="K45" s="331"/>
      <c r="L45" s="231"/>
      <c r="M45" s="157"/>
      <c r="N45" s="92" t="s">
        <v>827</v>
      </c>
      <c r="O45" s="92" t="s">
        <v>827</v>
      </c>
      <c r="P45" s="92" t="s">
        <v>797</v>
      </c>
      <c r="Q45" s="204"/>
      <c r="S45" s="192" t="e">
        <f>IF(#REF!&lt;&gt;"n.a.",F45,#REF!)</f>
        <v>#REF!</v>
      </c>
      <c r="V45" s="186">
        <f t="shared" si="0"/>
        <v>1</v>
      </c>
    </row>
    <row r="46" spans="1:22" ht="17.25" customHeight="1">
      <c r="A46" s="207"/>
      <c r="B46" s="222"/>
      <c r="C46" s="187" t="s">
        <v>884</v>
      </c>
      <c r="D46" s="203" t="s">
        <v>885</v>
      </c>
      <c r="E46" s="194" t="s">
        <v>796</v>
      </c>
      <c r="F46" s="195" t="str">
        <f>IF(SI_CAT="BASICA","n.a.",SI_CAT)</f>
        <v/>
      </c>
      <c r="G46" s="330" t="str">
        <f>IF(OR(F46="BASICA",F46="n.a."),N46,IF(F46="MEDIA",O46,P46))</f>
        <v>+R1</v>
      </c>
      <c r="H46" s="330"/>
      <c r="I46" s="330"/>
      <c r="J46" s="330"/>
      <c r="K46" s="331"/>
      <c r="L46" s="231"/>
      <c r="M46" s="157"/>
      <c r="N46" s="92" t="s">
        <v>827</v>
      </c>
      <c r="O46" s="92" t="s">
        <v>797</v>
      </c>
      <c r="P46" s="92" t="s">
        <v>809</v>
      </c>
      <c r="Q46" s="204"/>
      <c r="S46" s="192" t="e">
        <f>IF(#REF!&lt;&gt;"n.a.",F46,#REF!)</f>
        <v>#REF!</v>
      </c>
      <c r="V46" s="186">
        <f t="shared" si="0"/>
        <v>1</v>
      </c>
    </row>
    <row r="47" spans="1:22" ht="17.25" customHeight="1" thickBot="1">
      <c r="A47" s="207"/>
      <c r="B47" s="222"/>
      <c r="C47" s="205" t="s">
        <v>886</v>
      </c>
      <c r="D47" s="205" t="s">
        <v>887</v>
      </c>
      <c r="E47" s="206"/>
      <c r="F47" s="206"/>
      <c r="G47" s="332"/>
      <c r="H47" s="332"/>
      <c r="I47" s="332"/>
      <c r="J47" s="332"/>
      <c r="K47" s="333"/>
      <c r="L47" s="233"/>
      <c r="M47" s="157"/>
      <c r="N47" s="202"/>
      <c r="O47" s="202"/>
      <c r="P47" s="202"/>
      <c r="Q47"/>
      <c r="S47" s="192" t="e">
        <f>IF(#REF!&lt;&gt;"n.a.",F47,#REF!)</f>
        <v>#REF!</v>
      </c>
      <c r="V47" s="186"/>
    </row>
    <row r="48" spans="1:22">
      <c r="A48" s="207"/>
      <c r="B48" s="222"/>
      <c r="C48" s="187" t="s">
        <v>888</v>
      </c>
      <c r="D48" s="203" t="s">
        <v>889</v>
      </c>
      <c r="E48" s="194" t="s">
        <v>796</v>
      </c>
      <c r="F48" s="195" t="str">
        <f>IF(SI_CAT="BASICA","n.a.",SI_CAT)</f>
        <v/>
      </c>
      <c r="G48" s="330" t="str">
        <f>IF(F48="BASICA",N48,IF(F48="MEDIA",O48,P48))</f>
        <v>+R1  +R2</v>
      </c>
      <c r="H48" s="330"/>
      <c r="I48" s="330"/>
      <c r="J48" s="330"/>
      <c r="K48" s="331"/>
      <c r="L48" s="231"/>
      <c r="M48" s="157"/>
      <c r="N48" s="92" t="s">
        <v>797</v>
      </c>
      <c r="O48" s="92" t="s">
        <v>809</v>
      </c>
      <c r="P48" s="92" t="s">
        <v>860</v>
      </c>
      <c r="Q48" s="204"/>
      <c r="S48" s="192" t="e">
        <f>IF(#REF!&lt;&gt;"n.a.",F48,#REF!)</f>
        <v>#REF!</v>
      </c>
      <c r="V48" s="186">
        <f t="shared" si="0"/>
        <v>1</v>
      </c>
    </row>
    <row r="49" spans="1:22" ht="17.25" customHeight="1" thickBot="1">
      <c r="A49" s="207"/>
      <c r="B49" s="222"/>
      <c r="C49" s="205" t="s">
        <v>890</v>
      </c>
      <c r="D49" s="205" t="s">
        <v>891</v>
      </c>
      <c r="E49" s="206"/>
      <c r="F49" s="206"/>
      <c r="G49" s="332"/>
      <c r="H49" s="332"/>
      <c r="I49" s="332"/>
      <c r="J49" s="332"/>
      <c r="K49" s="333"/>
      <c r="L49" s="233"/>
      <c r="M49" s="157"/>
      <c r="N49" s="202"/>
      <c r="O49" s="202"/>
      <c r="P49" s="202"/>
      <c r="Q49"/>
      <c r="S49" s="192" t="e">
        <f>IF(#REF!&lt;&gt;"n.a.",F49,#REF!)</f>
        <v>#REF!</v>
      </c>
      <c r="V49" s="186"/>
    </row>
    <row r="50" spans="1:22" ht="17.25" customHeight="1" thickBot="1">
      <c r="A50" s="207"/>
      <c r="B50" s="222"/>
      <c r="C50" s="187" t="s">
        <v>892</v>
      </c>
      <c r="D50" s="203" t="s">
        <v>893</v>
      </c>
      <c r="E50" s="194" t="s">
        <v>823</v>
      </c>
      <c r="F50" s="195" t="str">
        <f>IF(OR($G$6="ALTO"),"ALTA",IF(OR($G$6="MEDIO"),"MEDIA","n.a."))</f>
        <v>n.a.</v>
      </c>
      <c r="G50" s="330" t="str">
        <f>IF(F50="n.a.","n.a.",IF(F50="BASICA",N50,IF(F50="MEDIA",O50,P50)))</f>
        <v>n.a.</v>
      </c>
      <c r="H50" s="330"/>
      <c r="I50" s="330"/>
      <c r="J50" s="330"/>
      <c r="K50" s="331"/>
      <c r="L50" s="231"/>
      <c r="M50" s="157"/>
      <c r="N50" s="92" t="s">
        <v>827</v>
      </c>
      <c r="O50" s="92" t="s">
        <v>797</v>
      </c>
      <c r="P50" s="92" t="s">
        <v>797</v>
      </c>
      <c r="Q50"/>
      <c r="S50" s="192" t="e">
        <f>IF(#REF!&lt;&gt;"n.a.",F50,#REF!)</f>
        <v>#REF!</v>
      </c>
      <c r="V50" s="186">
        <f t="shared" si="0"/>
        <v>0</v>
      </c>
    </row>
    <row r="51" spans="1:22" ht="17.25" customHeight="1" thickBot="1">
      <c r="A51" s="207"/>
      <c r="B51" s="222"/>
      <c r="C51" s="187" t="s">
        <v>894</v>
      </c>
      <c r="D51" s="203" t="s">
        <v>895</v>
      </c>
      <c r="E51" s="194" t="s">
        <v>823</v>
      </c>
      <c r="F51" s="195" t="str">
        <f>IF(OR($G$6="ALTO"),"ALTA","n.a.")</f>
        <v>n.a.</v>
      </c>
      <c r="G51" s="330" t="str">
        <f>IF(F51="n.a.","n.a.",IF(F51="BASICA",N51,IF(F51="MEDIO",O51,P51)))</f>
        <v>n.a.</v>
      </c>
      <c r="H51" s="330"/>
      <c r="I51" s="330"/>
      <c r="J51" s="330"/>
      <c r="K51" s="331"/>
      <c r="L51" s="231"/>
      <c r="M51" s="157"/>
      <c r="N51" s="92" t="s">
        <v>827</v>
      </c>
      <c r="O51" s="92" t="s">
        <v>827</v>
      </c>
      <c r="P51" s="92" t="s">
        <v>797</v>
      </c>
      <c r="Q51" s="204"/>
      <c r="S51" s="192" t="e">
        <f>IF(#REF!&lt;&gt;"n.a.",F51,#REF!)</f>
        <v>#REF!</v>
      </c>
      <c r="V51" s="186">
        <f t="shared" si="0"/>
        <v>0</v>
      </c>
    </row>
    <row r="52" spans="1:22" ht="17.25" customHeight="1" thickBot="1">
      <c r="A52" s="207"/>
      <c r="B52" s="222"/>
      <c r="C52" s="187" t="s">
        <v>896</v>
      </c>
      <c r="D52" s="203" t="s">
        <v>897</v>
      </c>
      <c r="E52" s="194" t="s">
        <v>823</v>
      </c>
      <c r="F52" s="195" t="str">
        <f>IF(OR($G$6="ALTO"),"ALTA","n.a.")</f>
        <v>n.a.</v>
      </c>
      <c r="G52" s="330" t="str">
        <f>IF(F52="n.a.","n.a.",IF(F52="BASICA",N52,IF(F52="MEDIA",O52,P52)))</f>
        <v>n.a.</v>
      </c>
      <c r="H52" s="330"/>
      <c r="I52" s="330"/>
      <c r="J52" s="330"/>
      <c r="K52" s="331"/>
      <c r="L52" s="231"/>
      <c r="M52" s="157"/>
      <c r="N52" s="92" t="s">
        <v>827</v>
      </c>
      <c r="O52" s="92" t="s">
        <v>827</v>
      </c>
      <c r="P52" s="92" t="s">
        <v>797</v>
      </c>
      <c r="Q52" s="204"/>
      <c r="S52" s="192" t="e">
        <f>IF(#REF!&lt;&gt;"n.a.",F52,#REF!)</f>
        <v>#REF!</v>
      </c>
      <c r="V52" s="186">
        <f t="shared" si="0"/>
        <v>0</v>
      </c>
    </row>
    <row r="53" spans="1:22" ht="17.25" customHeight="1">
      <c r="A53" s="207"/>
      <c r="B53" s="222"/>
      <c r="C53" s="187" t="s">
        <v>898</v>
      </c>
      <c r="D53" s="203" t="s">
        <v>899</v>
      </c>
      <c r="E53" s="194" t="s">
        <v>823</v>
      </c>
      <c r="F53" s="195" t="str">
        <f>IF(OR($G$6="ALTO"),"ALTA","n.a.")</f>
        <v>n.a.</v>
      </c>
      <c r="G53" s="330" t="str">
        <f>IF(F53="n.a.","n.a.",IF(F53="BASICA",N53,IF(F53="MEDIA",O53,P53)))</f>
        <v>n.a.</v>
      </c>
      <c r="H53" s="330"/>
      <c r="I53" s="330"/>
      <c r="J53" s="330"/>
      <c r="K53" s="331"/>
      <c r="L53" s="231"/>
      <c r="M53" s="157"/>
      <c r="N53" s="92" t="s">
        <v>827</v>
      </c>
      <c r="O53" s="92" t="s">
        <v>827</v>
      </c>
      <c r="P53" s="92" t="s">
        <v>797</v>
      </c>
      <c r="Q53" s="204"/>
      <c r="S53" s="192" t="e">
        <f>IF(#REF!&lt;&gt;"n.a.",F53,#REF!)</f>
        <v>#REF!</v>
      </c>
      <c r="V53" s="186">
        <f t="shared" si="0"/>
        <v>0</v>
      </c>
    </row>
    <row r="54" spans="1:22" ht="17.25" customHeight="1" thickBot="1">
      <c r="A54" s="207"/>
      <c r="B54" s="222"/>
      <c r="C54" s="205" t="s">
        <v>900</v>
      </c>
      <c r="D54" s="205" t="s">
        <v>901</v>
      </c>
      <c r="E54" s="206"/>
      <c r="F54" s="206"/>
      <c r="G54" s="332"/>
      <c r="H54" s="332"/>
      <c r="I54" s="332"/>
      <c r="J54" s="332"/>
      <c r="K54" s="333"/>
      <c r="L54" s="233"/>
      <c r="M54" s="157"/>
      <c r="N54" s="202"/>
      <c r="O54" s="202"/>
      <c r="P54" s="202"/>
      <c r="Q54"/>
      <c r="S54" s="192" t="e">
        <f>IF(#REF!&lt;&gt;"n.a.",F54,#REF!)</f>
        <v>#REF!</v>
      </c>
      <c r="V54" s="186"/>
    </row>
    <row r="55" spans="1:22" ht="17.25" customHeight="1" thickBot="1">
      <c r="A55" s="207"/>
      <c r="B55" s="222"/>
      <c r="C55" s="187" t="s">
        <v>902</v>
      </c>
      <c r="D55" s="203" t="s">
        <v>903</v>
      </c>
      <c r="E55" s="194" t="s">
        <v>796</v>
      </c>
      <c r="F55" s="195" t="str">
        <f>SI_CAT</f>
        <v/>
      </c>
      <c r="G55" s="330" t="str">
        <f>IF(F55="BASICA",N55,IF(F55="MEDIA",O55,P55))</f>
        <v>+R1  +R2</v>
      </c>
      <c r="H55" s="330"/>
      <c r="I55" s="330"/>
      <c r="J55" s="330"/>
      <c r="K55" s="331"/>
      <c r="L55" s="231"/>
      <c r="M55" s="157"/>
      <c r="N55" s="127" t="s">
        <v>797</v>
      </c>
      <c r="O55" s="127" t="s">
        <v>809</v>
      </c>
      <c r="P55" s="127" t="s">
        <v>860</v>
      </c>
      <c r="Q55" s="204"/>
      <c r="S55" s="192" t="e">
        <f>IF(#REF!&lt;&gt;"n.a.",F55,#REF!)</f>
        <v>#REF!</v>
      </c>
      <c r="V55" s="186">
        <f t="shared" si="0"/>
        <v>1</v>
      </c>
    </row>
    <row r="56" spans="1:22" ht="17.25" customHeight="1" thickBot="1">
      <c r="A56" s="207"/>
      <c r="B56" s="222"/>
      <c r="C56" s="187" t="s">
        <v>904</v>
      </c>
      <c r="D56" s="203" t="s">
        <v>905</v>
      </c>
      <c r="E56" s="194" t="s">
        <v>796</v>
      </c>
      <c r="F56" s="195" t="str">
        <f>SI_CAT</f>
        <v/>
      </c>
      <c r="G56" s="330" t="str">
        <f>IF(F56="BASICA",N56,IF(F56="MEDIA",O56,P56))</f>
        <v>+R1  +R2</v>
      </c>
      <c r="H56" s="330"/>
      <c r="I56" s="330"/>
      <c r="J56" s="330"/>
      <c r="K56" s="331"/>
      <c r="L56" s="231"/>
      <c r="M56" s="157"/>
      <c r="N56" s="127" t="s">
        <v>797</v>
      </c>
      <c r="O56" s="127" t="s">
        <v>860</v>
      </c>
      <c r="P56" s="127" t="s">
        <v>860</v>
      </c>
      <c r="Q56"/>
      <c r="S56" s="192" t="e">
        <f>IF(#REF!&lt;&gt;"n.a.",F56,#REF!)</f>
        <v>#REF!</v>
      </c>
      <c r="V56" s="186">
        <f t="shared" si="0"/>
        <v>1</v>
      </c>
    </row>
    <row r="57" spans="1:22" ht="17.25" customHeight="1" thickBot="1">
      <c r="A57" s="207"/>
      <c r="B57" s="222"/>
      <c r="C57" s="187" t="s">
        <v>906</v>
      </c>
      <c r="D57" s="196" t="s">
        <v>907</v>
      </c>
      <c r="E57" s="197" t="s">
        <v>796</v>
      </c>
      <c r="F57" s="198" t="str">
        <f>SI_CAT</f>
        <v/>
      </c>
      <c r="G57" s="334" t="str">
        <f>IF(F57="BASICA",N57,IF(F57="MEDIA",O57,P57))</f>
        <v>+R1  +R2  +R3  +R4  +R5  +R6</v>
      </c>
      <c r="H57" s="334"/>
      <c r="I57" s="334"/>
      <c r="J57" s="334"/>
      <c r="K57" s="335"/>
      <c r="L57" s="231"/>
      <c r="M57" s="157"/>
      <c r="N57" s="127" t="s">
        <v>797</v>
      </c>
      <c r="O57" s="127" t="s">
        <v>860</v>
      </c>
      <c r="P57" s="95" t="s">
        <v>908</v>
      </c>
      <c r="Q57" s="204"/>
      <c r="S57" s="192" t="e">
        <f>IF(#REF!&lt;&gt;"n.a.",F57,#REF!)</f>
        <v>#REF!</v>
      </c>
      <c r="V57" s="186">
        <f t="shared" si="0"/>
        <v>1</v>
      </c>
    </row>
    <row r="58" spans="1:22" ht="18.75" customHeight="1" thickBot="1">
      <c r="A58" s="207"/>
      <c r="B58" s="222"/>
      <c r="C58" s="229" t="s">
        <v>909</v>
      </c>
      <c r="D58" s="229" t="s">
        <v>910</v>
      </c>
      <c r="E58" s="229"/>
      <c r="F58" s="229"/>
      <c r="G58" s="229"/>
      <c r="H58" s="229"/>
      <c r="I58" s="229"/>
      <c r="J58" s="229"/>
      <c r="K58" s="229"/>
      <c r="L58" s="234"/>
      <c r="M58" s="157"/>
      <c r="N58" s="199"/>
      <c r="O58" s="199"/>
      <c r="P58" s="199"/>
      <c r="Q58"/>
      <c r="S58" s="192" t="e">
        <f>IF(#REF!&lt;&gt;"n.a.",F58,#REF!)</f>
        <v>#REF!</v>
      </c>
      <c r="V58" s="186"/>
    </row>
    <row r="59" spans="1:22" ht="17.25" customHeight="1" thickBot="1">
      <c r="A59" s="207"/>
      <c r="B59" s="222"/>
      <c r="C59" s="200" t="s">
        <v>911</v>
      </c>
      <c r="D59" s="200" t="s">
        <v>912</v>
      </c>
      <c r="E59" s="209"/>
      <c r="F59" s="209"/>
      <c r="G59" s="336"/>
      <c r="H59" s="336"/>
      <c r="I59" s="336"/>
      <c r="J59" s="336"/>
      <c r="K59" s="337"/>
      <c r="L59" s="233"/>
      <c r="M59" s="157"/>
      <c r="N59" s="202"/>
      <c r="O59" s="202"/>
      <c r="P59" s="202"/>
      <c r="Q59"/>
      <c r="S59" s="192" t="e">
        <f>IF(#REF!&lt;&gt;"n.a.",F59,#REF!)</f>
        <v>#REF!</v>
      </c>
      <c r="V59" s="186"/>
    </row>
    <row r="60" spans="1:22" ht="17.25" customHeight="1" thickBot="1">
      <c r="A60" s="207"/>
      <c r="B60" s="222"/>
      <c r="C60" s="187" t="s">
        <v>913</v>
      </c>
      <c r="D60" s="203" t="s">
        <v>914</v>
      </c>
      <c r="E60" s="194" t="s">
        <v>796</v>
      </c>
      <c r="F60" s="195" t="str">
        <f>SI_CAT</f>
        <v/>
      </c>
      <c r="G60" s="330" t="str">
        <f>IF(F60="BASICA",N60,IF(F60="MEDIA",O60,P60))</f>
        <v>aplica</v>
      </c>
      <c r="H60" s="330"/>
      <c r="I60" s="330"/>
      <c r="J60" s="330"/>
      <c r="K60" s="331"/>
      <c r="L60" s="231"/>
      <c r="M60" s="157"/>
      <c r="N60" s="92" t="s">
        <v>797</v>
      </c>
      <c r="O60" s="92" t="s">
        <v>797</v>
      </c>
      <c r="P60" s="92" t="s">
        <v>797</v>
      </c>
      <c r="Q60"/>
      <c r="S60" s="192" t="e">
        <f>IF(#REF!&lt;&gt;"n.a.",F60,#REF!)</f>
        <v>#REF!</v>
      </c>
      <c r="V60" s="186">
        <f t="shared" si="0"/>
        <v>1</v>
      </c>
    </row>
    <row r="61" spans="1:22" ht="17.25" customHeight="1" thickBot="1">
      <c r="A61" s="207"/>
      <c r="B61" s="222"/>
      <c r="C61" s="187" t="s">
        <v>915</v>
      </c>
      <c r="D61" s="203" t="s">
        <v>916</v>
      </c>
      <c r="E61" s="194" t="s">
        <v>796</v>
      </c>
      <c r="F61" s="195" t="str">
        <f>SI_CAT</f>
        <v/>
      </c>
      <c r="G61" s="330" t="str">
        <f>IF(F61="BASICA",N61,IF(F61="MEDIA",O61,P61))</f>
        <v>aplica</v>
      </c>
      <c r="H61" s="330"/>
      <c r="I61" s="330"/>
      <c r="J61" s="330"/>
      <c r="K61" s="331"/>
      <c r="L61" s="231"/>
      <c r="M61" s="157"/>
      <c r="N61" s="92" t="s">
        <v>797</v>
      </c>
      <c r="O61" s="92" t="s">
        <v>797</v>
      </c>
      <c r="P61" s="92" t="s">
        <v>797</v>
      </c>
      <c r="Q61"/>
      <c r="S61" s="192" t="e">
        <f>IF(#REF!&lt;&gt;"n.a.",F61,#REF!)</f>
        <v>#REF!</v>
      </c>
      <c r="V61" s="186">
        <f t="shared" si="0"/>
        <v>1</v>
      </c>
    </row>
    <row r="62" spans="1:22" ht="17.25" customHeight="1" thickBot="1">
      <c r="A62" s="207"/>
      <c r="B62" s="222"/>
      <c r="C62" s="187" t="s">
        <v>917</v>
      </c>
      <c r="D62" s="203" t="s">
        <v>918</v>
      </c>
      <c r="E62" s="194" t="s">
        <v>796</v>
      </c>
      <c r="F62" s="195" t="str">
        <f>SI_CAT</f>
        <v/>
      </c>
      <c r="G62" s="330" t="str">
        <f>IF(F62="BASICA",N62,IF(F62="MEDIA",O62,P62))</f>
        <v>aplica</v>
      </c>
      <c r="H62" s="330"/>
      <c r="I62" s="330"/>
      <c r="J62" s="330"/>
      <c r="K62" s="331"/>
      <c r="L62" s="231"/>
      <c r="M62" s="157"/>
      <c r="N62" s="92" t="s">
        <v>797</v>
      </c>
      <c r="O62" s="92" t="s">
        <v>797</v>
      </c>
      <c r="P62" s="92" t="s">
        <v>797</v>
      </c>
      <c r="Q62"/>
      <c r="S62" s="192" t="e">
        <f>IF(#REF!&lt;&gt;"n.a.",F62,#REF!)</f>
        <v>#REF!</v>
      </c>
      <c r="V62" s="186">
        <f t="shared" si="0"/>
        <v>1</v>
      </c>
    </row>
    <row r="63" spans="1:22" ht="17.25" customHeight="1" thickBot="1">
      <c r="A63" s="207"/>
      <c r="B63" s="222"/>
      <c r="C63" s="187" t="s">
        <v>919</v>
      </c>
      <c r="D63" s="203" t="s">
        <v>920</v>
      </c>
      <c r="E63" s="194" t="s">
        <v>823</v>
      </c>
      <c r="F63" s="195" t="str">
        <f>IF(OR(G6="ALTO"),"ALTA",IF(OR(G6="MEDIO"),"MEDIA",IF(OR(G6="BAJO"),"BASICA","n.a.")))</f>
        <v>n.a.</v>
      </c>
      <c r="G63" s="330" t="str">
        <f>IF(F63="n.a.","n.a.",IF(F63="BASICA",N63,IF(F63="MEDIA",O63,P63)))</f>
        <v>n.a.</v>
      </c>
      <c r="H63" s="330"/>
      <c r="I63" s="330"/>
      <c r="J63" s="330"/>
      <c r="K63" s="331"/>
      <c r="L63" s="231"/>
      <c r="M63" s="157"/>
      <c r="N63" s="92" t="s">
        <v>797</v>
      </c>
      <c r="O63" s="92" t="s">
        <v>809</v>
      </c>
      <c r="P63" s="92" t="s">
        <v>809</v>
      </c>
      <c r="Q63"/>
      <c r="S63" s="192" t="e">
        <f>IF(#REF!&lt;&gt;"n.a.",F63,#REF!)</f>
        <v>#REF!</v>
      </c>
      <c r="V63" s="186">
        <f t="shared" si="0"/>
        <v>0</v>
      </c>
    </row>
    <row r="64" spans="1:22" ht="17.25" customHeight="1" thickBot="1">
      <c r="A64" s="207"/>
      <c r="B64" s="222"/>
      <c r="C64" s="187" t="s">
        <v>921</v>
      </c>
      <c r="D64" s="203" t="s">
        <v>922</v>
      </c>
      <c r="E64" s="194" t="s">
        <v>823</v>
      </c>
      <c r="F64" s="195" t="str">
        <f>IF(OR(G6="ALTO"),"ALTA",IF(OR(G6="MEDIO"),"MEDIA",IF(OR(G6="BAJO"),"BASICA","n.a.")))</f>
        <v>n.a.</v>
      </c>
      <c r="G64" s="330" t="str">
        <f>IF(F64="n.a.","n.a.",IF(F64="BASICA",N64,IF(F64="MEDIA",O64,P64)))</f>
        <v>n.a.</v>
      </c>
      <c r="H64" s="330"/>
      <c r="I64" s="330"/>
      <c r="J64" s="330"/>
      <c r="K64" s="331"/>
      <c r="L64" s="231"/>
      <c r="M64" s="157"/>
      <c r="N64" s="92" t="s">
        <v>797</v>
      </c>
      <c r="O64" s="92" t="s">
        <v>797</v>
      </c>
      <c r="P64" s="92" t="s">
        <v>797</v>
      </c>
      <c r="Q64"/>
      <c r="S64" s="192" t="e">
        <f>IF(#REF!&lt;&gt;"n.a.",F64,#REF!)</f>
        <v>#REF!</v>
      </c>
      <c r="V64" s="186">
        <f t="shared" si="0"/>
        <v>0</v>
      </c>
    </row>
    <row r="65" spans="1:22" ht="17.25" customHeight="1" thickBot="1">
      <c r="A65" s="207"/>
      <c r="B65" s="222"/>
      <c r="C65" s="187" t="s">
        <v>923</v>
      </c>
      <c r="D65" s="203" t="s">
        <v>924</v>
      </c>
      <c r="E65" s="194" t="s">
        <v>823</v>
      </c>
      <c r="F65" s="195" t="str">
        <f>IF(OR(G6="ALTO"),"ALTA",IF(OR(G6="MEDIO"),"MEDIA","n.a."))</f>
        <v>n.a.</v>
      </c>
      <c r="G65" s="330" t="str">
        <f>IF(F65="n.a.","n.a.",IF(F65="BASICA",N65,IF(F65="MEDIA",O65,P65)))</f>
        <v>n.a.</v>
      </c>
      <c r="H65" s="330"/>
      <c r="I65" s="330"/>
      <c r="J65" s="330"/>
      <c r="K65" s="331"/>
      <c r="L65" s="231"/>
      <c r="M65" s="157"/>
      <c r="N65" s="92" t="s">
        <v>827</v>
      </c>
      <c r="O65" s="92" t="s">
        <v>797</v>
      </c>
      <c r="P65" s="92" t="s">
        <v>797</v>
      </c>
      <c r="Q65"/>
      <c r="S65" s="192" t="e">
        <f>IF(#REF!&lt;&gt;"n.a.",F65,#REF!)</f>
        <v>#REF!</v>
      </c>
      <c r="V65" s="186">
        <f t="shared" si="0"/>
        <v>0</v>
      </c>
    </row>
    <row r="66" spans="1:22" ht="17.25" customHeight="1">
      <c r="A66" s="207"/>
      <c r="B66" s="222"/>
      <c r="C66" s="187" t="s">
        <v>925</v>
      </c>
      <c r="D66" s="203" t="s">
        <v>926</v>
      </c>
      <c r="E66" s="194" t="s">
        <v>796</v>
      </c>
      <c r="F66" s="195" t="str">
        <f>SI_CAT</f>
        <v/>
      </c>
      <c r="G66" s="330" t="str">
        <f>IF(F66="BASICA",N66,IF(F66="MEDIA",O66,P66))</f>
        <v>aplica</v>
      </c>
      <c r="H66" s="330"/>
      <c r="I66" s="330"/>
      <c r="J66" s="330"/>
      <c r="K66" s="331"/>
      <c r="L66" s="231"/>
      <c r="M66" s="157"/>
      <c r="N66" s="92" t="s">
        <v>797</v>
      </c>
      <c r="O66" s="92" t="s">
        <v>797</v>
      </c>
      <c r="P66" s="92" t="s">
        <v>797</v>
      </c>
      <c r="Q66"/>
      <c r="S66" s="192" t="e">
        <f>IF(#REF!&lt;&gt;"n.a.",F66,#REF!)</f>
        <v>#REF!</v>
      </c>
      <c r="V66" s="186">
        <f t="shared" si="0"/>
        <v>1</v>
      </c>
    </row>
    <row r="67" spans="1:22" ht="17.25" customHeight="1" thickBot="1">
      <c r="A67" s="207"/>
      <c r="B67" s="222"/>
      <c r="C67" s="205" t="s">
        <v>927</v>
      </c>
      <c r="D67" s="205" t="s">
        <v>928</v>
      </c>
      <c r="E67" s="206"/>
      <c r="F67" s="206"/>
      <c r="G67" s="332"/>
      <c r="H67" s="332"/>
      <c r="I67" s="332"/>
      <c r="J67" s="332"/>
      <c r="K67" s="333"/>
      <c r="L67" s="233"/>
      <c r="M67" s="157"/>
      <c r="N67" s="202"/>
      <c r="O67" s="202"/>
      <c r="P67" s="202"/>
      <c r="Q67"/>
      <c r="S67" s="192" t="e">
        <f>IF(#REF!&lt;&gt;"n.a.",F67,#REF!)</f>
        <v>#REF!</v>
      </c>
      <c r="V67" s="186"/>
    </row>
    <row r="68" spans="1:22" ht="17.25" customHeight="1" thickBot="1">
      <c r="A68" s="207"/>
      <c r="B68" s="222"/>
      <c r="C68" s="187" t="s">
        <v>929</v>
      </c>
      <c r="D68" s="203" t="s">
        <v>930</v>
      </c>
      <c r="E68" s="194" t="s">
        <v>796</v>
      </c>
      <c r="F68" s="195" t="str">
        <f>IF(OR(G6="ALTO"),"ALTA",IF(OR(G6="MEDIO"),"MEDIA","n.a."))</f>
        <v>n.a.</v>
      </c>
      <c r="G68" s="330" t="str">
        <f>IF(OR(F68="BASICA",F68="n.a."),N68,IF(F68="MEDIA",O68,P68))</f>
        <v>n.a.</v>
      </c>
      <c r="H68" s="330"/>
      <c r="I68" s="330"/>
      <c r="J68" s="330"/>
      <c r="K68" s="331"/>
      <c r="L68" s="231"/>
      <c r="M68" s="157"/>
      <c r="N68" s="92" t="s">
        <v>827</v>
      </c>
      <c r="O68" s="92" t="s">
        <v>797</v>
      </c>
      <c r="P68" s="92" t="s">
        <v>797</v>
      </c>
      <c r="Q68"/>
      <c r="S68" s="192" t="e">
        <f>IF(#REF!&lt;&gt;"n.a.",F68,#REF!)</f>
        <v>#REF!</v>
      </c>
      <c r="V68" s="186">
        <f t="shared" si="0"/>
        <v>0</v>
      </c>
    </row>
    <row r="69" spans="1:22" ht="17.25" customHeight="1" thickBot="1">
      <c r="A69" s="207"/>
      <c r="B69" s="222"/>
      <c r="C69" s="187" t="s">
        <v>931</v>
      </c>
      <c r="D69" s="203" t="s">
        <v>932</v>
      </c>
      <c r="E69" s="194" t="s">
        <v>796</v>
      </c>
      <c r="F69" s="195" t="str">
        <f>SI_CAT</f>
        <v/>
      </c>
      <c r="G69" s="330" t="str">
        <f>IF(F69="BASICA",N69,IF(F69="MEDIA",O69,P69))</f>
        <v>+R1</v>
      </c>
      <c r="H69" s="330"/>
      <c r="I69" s="330"/>
      <c r="J69" s="330"/>
      <c r="K69" s="331"/>
      <c r="L69" s="231"/>
      <c r="M69" s="157"/>
      <c r="N69" s="92" t="s">
        <v>797</v>
      </c>
      <c r="O69" s="92" t="s">
        <v>809</v>
      </c>
      <c r="P69" s="92" t="s">
        <v>809</v>
      </c>
      <c r="Q69"/>
      <c r="S69" s="192" t="e">
        <f>IF(#REF!&lt;&gt;"n.a.",F69,#REF!)</f>
        <v>#REF!</v>
      </c>
      <c r="V69" s="186">
        <f t="shared" si="0"/>
        <v>1</v>
      </c>
    </row>
    <row r="70" spans="1:22" ht="17.25" customHeight="1" thickBot="1">
      <c r="A70" s="207"/>
      <c r="B70" s="222"/>
      <c r="C70" s="187" t="s">
        <v>933</v>
      </c>
      <c r="D70" s="203" t="s">
        <v>934</v>
      </c>
      <c r="E70" s="194" t="s">
        <v>796</v>
      </c>
      <c r="F70" s="195" t="str">
        <f>SI_CAT</f>
        <v/>
      </c>
      <c r="G70" s="330" t="str">
        <f>IF(F70="BASICA",N70,IF(F70="MEDIA",O70,P70))</f>
        <v>aplica</v>
      </c>
      <c r="H70" s="330"/>
      <c r="I70" s="330"/>
      <c r="J70" s="330"/>
      <c r="K70" s="331"/>
      <c r="L70" s="231"/>
      <c r="M70" s="157"/>
      <c r="N70" s="92" t="s">
        <v>797</v>
      </c>
      <c r="O70" s="92" t="s">
        <v>797</v>
      </c>
      <c r="P70" s="92" t="s">
        <v>797</v>
      </c>
      <c r="Q70"/>
      <c r="S70" s="192" t="e">
        <f>IF(#REF!&lt;&gt;"n.a.",F70,#REF!)</f>
        <v>#REF!</v>
      </c>
      <c r="V70" s="186">
        <f t="shared" si="0"/>
        <v>1</v>
      </c>
    </row>
    <row r="71" spans="1:22" ht="17.25" customHeight="1">
      <c r="A71" s="207"/>
      <c r="B71" s="222"/>
      <c r="C71" s="187" t="s">
        <v>935</v>
      </c>
      <c r="D71" s="203" t="s">
        <v>936</v>
      </c>
      <c r="E71" s="194" t="s">
        <v>796</v>
      </c>
      <c r="F71" s="195" t="str">
        <f>SI_CAT</f>
        <v/>
      </c>
      <c r="G71" s="330" t="str">
        <f>IF(F71="BASICA",N71,IF(F71="MEDIA",O71,P71))</f>
        <v>aplica</v>
      </c>
      <c r="H71" s="330"/>
      <c r="I71" s="330"/>
      <c r="J71" s="330"/>
      <c r="K71" s="331"/>
      <c r="L71" s="231"/>
      <c r="M71" s="157"/>
      <c r="N71" s="92" t="s">
        <v>797</v>
      </c>
      <c r="O71" s="92" t="s">
        <v>797</v>
      </c>
      <c r="P71" s="92" t="s">
        <v>797</v>
      </c>
      <c r="Q71"/>
      <c r="S71" s="192" t="e">
        <f>IF(#REF!&lt;&gt;"n.a.",F71,#REF!)</f>
        <v>#REF!</v>
      </c>
      <c r="V71" s="186">
        <f t="shared" si="0"/>
        <v>1</v>
      </c>
    </row>
    <row r="72" spans="1:22" ht="17.25" customHeight="1" thickBot="1">
      <c r="A72" s="207"/>
      <c r="B72" s="222"/>
      <c r="C72" s="205" t="s">
        <v>937</v>
      </c>
      <c r="D72" s="205" t="s">
        <v>938</v>
      </c>
      <c r="E72" s="206"/>
      <c r="F72" s="206"/>
      <c r="G72" s="332"/>
      <c r="H72" s="332"/>
      <c r="I72" s="332"/>
      <c r="J72" s="332"/>
      <c r="K72" s="333"/>
      <c r="L72" s="233"/>
      <c r="M72" s="157"/>
      <c r="N72" s="202"/>
      <c r="O72" s="202"/>
      <c r="P72" s="202"/>
      <c r="Q72"/>
      <c r="S72" s="192" t="e">
        <f>IF(#REF!&lt;&gt;"n.a.",F72,#REF!)</f>
        <v>#REF!</v>
      </c>
      <c r="V72" s="186"/>
    </row>
    <row r="73" spans="1:22" ht="17.25" customHeight="1" thickBot="1">
      <c r="A73" s="207"/>
      <c r="B73" s="222"/>
      <c r="C73" s="187" t="s">
        <v>939</v>
      </c>
      <c r="D73" s="203" t="s">
        <v>940</v>
      </c>
      <c r="E73" s="194" t="s">
        <v>796</v>
      </c>
      <c r="F73" s="195" t="str">
        <f>SI_CAT</f>
        <v/>
      </c>
      <c r="G73" s="330" t="str">
        <f>IF(F73="BASICA",N73,IF(F73="MEDIA",O73,P73))</f>
        <v>+R1</v>
      </c>
      <c r="H73" s="330"/>
      <c r="I73" s="330"/>
      <c r="J73" s="330"/>
      <c r="K73" s="331"/>
      <c r="L73" s="231"/>
      <c r="M73" s="157"/>
      <c r="N73" s="92" t="s">
        <v>797</v>
      </c>
      <c r="O73" s="92" t="s">
        <v>809</v>
      </c>
      <c r="P73" s="92" t="s">
        <v>809</v>
      </c>
      <c r="Q73"/>
      <c r="S73" s="192" t="e">
        <f>IF(#REF!&lt;&gt;"n.a.",F73,#REF!)</f>
        <v>#REF!</v>
      </c>
      <c r="V73" s="186">
        <f t="shared" si="0"/>
        <v>1</v>
      </c>
    </row>
    <row r="74" spans="1:22" ht="17.25" customHeight="1" thickBot="1">
      <c r="A74" s="207"/>
      <c r="B74" s="222"/>
      <c r="C74" s="187" t="s">
        <v>941</v>
      </c>
      <c r="D74" s="203" t="s">
        <v>942</v>
      </c>
      <c r="E74" s="194" t="s">
        <v>943</v>
      </c>
      <c r="F74" s="195" t="str">
        <f>IF(OR(J6="ALTO"),"ALTA",IF(OR(J6="MEDIO"),"MEDIA","n.a."))</f>
        <v>n.a.</v>
      </c>
      <c r="G74" s="330" t="str">
        <f>IF(F74="n.a.","n.a.",IF(F74="BASICA",N74,IF(F74="MEDIA",O74,P74)))</f>
        <v>n.a.</v>
      </c>
      <c r="H74" s="330"/>
      <c r="I74" s="330"/>
      <c r="J74" s="330"/>
      <c r="K74" s="331"/>
      <c r="L74" s="231"/>
      <c r="M74" s="157"/>
      <c r="N74" s="92" t="s">
        <v>827</v>
      </c>
      <c r="O74" s="92" t="s">
        <v>797</v>
      </c>
      <c r="P74" s="92" t="s">
        <v>809</v>
      </c>
      <c r="Q74"/>
      <c r="S74" s="192" t="e">
        <f>IF(#REF!&lt;&gt;"n.a.",F74,#REF!)</f>
        <v>#REF!</v>
      </c>
      <c r="V74" s="186">
        <f t="shared" si="0"/>
        <v>0</v>
      </c>
    </row>
    <row r="75" spans="1:22" ht="17.25" customHeight="1" thickBot="1">
      <c r="A75" s="207"/>
      <c r="B75" s="222"/>
      <c r="C75" s="187" t="s">
        <v>944</v>
      </c>
      <c r="D75" s="203" t="s">
        <v>945</v>
      </c>
      <c r="E75" s="194" t="s">
        <v>796</v>
      </c>
      <c r="F75" s="195" t="str">
        <f>SI_CAT</f>
        <v/>
      </c>
      <c r="G75" s="330" t="str">
        <f>IF(F75="BASICA",N75,IF(F75="MEDIA",O75,P75))</f>
        <v>+R1 +R2</v>
      </c>
      <c r="H75" s="330"/>
      <c r="I75" s="330"/>
      <c r="J75" s="330"/>
      <c r="K75" s="331"/>
      <c r="L75" s="231"/>
      <c r="M75" s="157"/>
      <c r="N75" s="92" t="s">
        <v>797</v>
      </c>
      <c r="O75" s="92" t="s">
        <v>809</v>
      </c>
      <c r="P75" s="92" t="s">
        <v>946</v>
      </c>
      <c r="Q75" s="204"/>
      <c r="S75" s="192" t="e">
        <f>IF(#REF!&lt;&gt;"n.a.",F75,#REF!)</f>
        <v>#REF!</v>
      </c>
      <c r="V75" s="186">
        <f t="shared" si="0"/>
        <v>1</v>
      </c>
    </row>
    <row r="76" spans="1:22" ht="17.25" customHeight="1">
      <c r="A76" s="207"/>
      <c r="B76" s="222"/>
      <c r="C76" s="187" t="s">
        <v>947</v>
      </c>
      <c r="D76" s="203" t="s">
        <v>948</v>
      </c>
      <c r="E76" s="194" t="s">
        <v>949</v>
      </c>
      <c r="F76" s="195" t="str">
        <f>IF(OR(I6="ALTO"),"ALTA",IF(OR(I6="MEDIO"),"MEDIA",IF(OR(I6="BAJO"),"BASICA","n.a.")))</f>
        <v>n.a.</v>
      </c>
      <c r="G76" s="330" t="str">
        <f>IF(F76="n.a.","n.a.",IF(F76="BASICA",N76,IF(F76="MEDIA",O76,P76)))</f>
        <v>n.a.</v>
      </c>
      <c r="H76" s="330"/>
      <c r="I76" s="330"/>
      <c r="J76" s="330"/>
      <c r="K76" s="331"/>
      <c r="L76" s="231"/>
      <c r="M76" s="157"/>
      <c r="N76" s="92" t="s">
        <v>797</v>
      </c>
      <c r="O76" s="92" t="s">
        <v>809</v>
      </c>
      <c r="P76" s="92" t="s">
        <v>809</v>
      </c>
      <c r="Q76"/>
      <c r="S76" s="192" t="e">
        <f>IF(#REF!&lt;&gt;"n.a.",F76,#REF!)</f>
        <v>#REF!</v>
      </c>
      <c r="V76" s="186">
        <f t="shared" si="0"/>
        <v>0</v>
      </c>
    </row>
    <row r="77" spans="1:22" ht="17.25" customHeight="1" thickBot="1">
      <c r="A77" s="207"/>
      <c r="B77" s="222"/>
      <c r="C77" s="205" t="s">
        <v>950</v>
      </c>
      <c r="D77" s="205" t="s">
        <v>951</v>
      </c>
      <c r="E77" s="206"/>
      <c r="F77" s="206"/>
      <c r="G77" s="332"/>
      <c r="H77" s="332"/>
      <c r="I77" s="332"/>
      <c r="J77" s="332"/>
      <c r="K77" s="333"/>
      <c r="L77" s="233"/>
      <c r="M77" s="157"/>
      <c r="N77" s="202"/>
      <c r="O77" s="202"/>
      <c r="P77" s="202"/>
      <c r="Q77"/>
      <c r="S77" s="192" t="e">
        <f>IF(#REF!&lt;&gt;"n.a.",F77,#REF!)</f>
        <v>#REF!</v>
      </c>
      <c r="V77" s="186"/>
    </row>
    <row r="78" spans="1:22" ht="17.25" customHeight="1" thickBot="1">
      <c r="A78" s="207"/>
      <c r="B78" s="222"/>
      <c r="C78" s="187" t="s">
        <v>952</v>
      </c>
      <c r="D78" s="203" t="s">
        <v>953</v>
      </c>
      <c r="E78" s="194" t="s">
        <v>796</v>
      </c>
      <c r="F78" s="195" t="str">
        <f>SI_CAT</f>
        <v/>
      </c>
      <c r="G78" s="330" t="str">
        <f>IF(F78="BASICA",N78,IF(F78="MEDIA",O78,P78))</f>
        <v>aplica</v>
      </c>
      <c r="H78" s="330"/>
      <c r="I78" s="330"/>
      <c r="J78" s="330"/>
      <c r="K78" s="331"/>
      <c r="L78" s="231"/>
      <c r="M78" s="157"/>
      <c r="N78" s="92" t="s">
        <v>797</v>
      </c>
      <c r="O78" s="92" t="s">
        <v>797</v>
      </c>
      <c r="P78" s="92" t="s">
        <v>797</v>
      </c>
      <c r="Q78"/>
      <c r="S78" s="192" t="e">
        <f>IF(#REF!&lt;&gt;"n.a.",F78,#REF!)</f>
        <v>#REF!</v>
      </c>
      <c r="V78" s="186">
        <f t="shared" ref="V78:V102" si="3">IF(EXACT("n.a.",G78),0,1)</f>
        <v>1</v>
      </c>
    </row>
    <row r="79" spans="1:22" ht="17.25" customHeight="1" thickBot="1">
      <c r="A79" s="207"/>
      <c r="B79" s="222"/>
      <c r="C79" s="187" t="s">
        <v>954</v>
      </c>
      <c r="D79" s="203" t="s">
        <v>955</v>
      </c>
      <c r="E79" s="194" t="s">
        <v>949</v>
      </c>
      <c r="F79" s="195" t="str">
        <f>IF(OR(I6="ALTO"),"ALTA",IF(OR(I6="MEDIO"),"MEDIA",IF(OR(I6="BAJO"),"BASICA","n.a.")))</f>
        <v>n.a.</v>
      </c>
      <c r="G79" s="330" t="str">
        <f>IF(F79="n.a.","n.a.",IF(F79="BASICA",N79,IF(F79="MEDIA",O79,P79)))</f>
        <v>n.a.</v>
      </c>
      <c r="H79" s="330"/>
      <c r="I79" s="330"/>
      <c r="J79" s="330"/>
      <c r="K79" s="331"/>
      <c r="L79" s="231"/>
      <c r="M79" s="157"/>
      <c r="N79" s="92" t="s">
        <v>797</v>
      </c>
      <c r="O79" s="92" t="s">
        <v>809</v>
      </c>
      <c r="P79" s="92" t="s">
        <v>815</v>
      </c>
      <c r="Q79"/>
      <c r="S79" s="192" t="e">
        <f>IF(#REF!&lt;&gt;"n.a.",F79,#REF!)</f>
        <v>#REF!</v>
      </c>
      <c r="V79" s="186">
        <f t="shared" si="3"/>
        <v>0</v>
      </c>
    </row>
    <row r="80" spans="1:22" ht="17.25" customHeight="1" thickBot="1">
      <c r="A80" s="207"/>
      <c r="B80" s="222"/>
      <c r="C80" s="187" t="s">
        <v>956</v>
      </c>
      <c r="D80" s="203" t="s">
        <v>957</v>
      </c>
      <c r="E80" s="194" t="s">
        <v>958</v>
      </c>
      <c r="F80" s="195" t="str">
        <f>IF(OR(H6="ALTO",J6="ALTO"),"ALTA",IF(OR(H6="MEDIO",J6="MEDIO"),"MEDIA",IF(OR(H6="BAJO",J6="BAJO"),"BASICA","n.a.")))</f>
        <v>n.a.</v>
      </c>
      <c r="G80" s="330" t="str">
        <f>IF(F80="n.a.","n.a.",IF(F80="BASICA",N80,IF(F80="MEDIA",O80,P80)))</f>
        <v>n.a.</v>
      </c>
      <c r="H80" s="330"/>
      <c r="I80" s="330"/>
      <c r="J80" s="330"/>
      <c r="K80" s="331"/>
      <c r="L80" s="231"/>
      <c r="M80" s="157"/>
      <c r="N80" s="92" t="s">
        <v>797</v>
      </c>
      <c r="O80" s="92" t="s">
        <v>946</v>
      </c>
      <c r="P80" s="92" t="s">
        <v>865</v>
      </c>
      <c r="Q80"/>
      <c r="S80" s="192" t="e">
        <f>IF(#REF!&lt;&gt;"n.a.",F80,#REF!)</f>
        <v>#REF!</v>
      </c>
      <c r="V80" s="186">
        <f t="shared" si="3"/>
        <v>0</v>
      </c>
    </row>
    <row r="81" spans="1:22" ht="17.25" customHeight="1">
      <c r="A81" s="207"/>
      <c r="B81" s="222"/>
      <c r="C81" s="187" t="s">
        <v>959</v>
      </c>
      <c r="D81" s="203" t="s">
        <v>960</v>
      </c>
      <c r="E81" s="194" t="s">
        <v>796</v>
      </c>
      <c r="F81" s="195" t="str">
        <f>IF($F$6="BASICA","n.a.",$F$6)</f>
        <v/>
      </c>
      <c r="G81" s="330" t="str">
        <f>IF(OR(F81="BASICA",F81="n.a."),N81,IF(F81="MEDIA",O81,P81))</f>
        <v>+[R2 o R3] +R4</v>
      </c>
      <c r="H81" s="330"/>
      <c r="I81" s="330"/>
      <c r="J81" s="330"/>
      <c r="K81" s="331"/>
      <c r="L81" s="231"/>
      <c r="M81" s="157"/>
      <c r="N81" s="92" t="s">
        <v>827</v>
      </c>
      <c r="O81" s="92" t="s">
        <v>961</v>
      </c>
      <c r="P81" s="92" t="s">
        <v>962</v>
      </c>
      <c r="Q81" s="204"/>
      <c r="S81" s="192" t="e">
        <f>IF(#REF!&lt;&gt;"n.a.",F81,#REF!)</f>
        <v>#REF!</v>
      </c>
      <c r="V81" s="186">
        <f t="shared" si="3"/>
        <v>1</v>
      </c>
    </row>
    <row r="82" spans="1:22" ht="17.25" customHeight="1" thickBot="1">
      <c r="A82" s="207"/>
      <c r="B82" s="222"/>
      <c r="C82" s="205" t="s">
        <v>963</v>
      </c>
      <c r="D82" s="205" t="s">
        <v>964</v>
      </c>
      <c r="E82" s="206"/>
      <c r="F82" s="206"/>
      <c r="G82" s="332"/>
      <c r="H82" s="332"/>
      <c r="I82" s="332"/>
      <c r="J82" s="332"/>
      <c r="K82" s="333"/>
      <c r="L82" s="233"/>
      <c r="M82" s="157"/>
      <c r="N82" s="202"/>
      <c r="O82" s="202"/>
      <c r="P82" s="202"/>
      <c r="Q82"/>
      <c r="S82" s="192" t="e">
        <f>IF(#REF!&lt;&gt;"n.a.",F82,#REF!)</f>
        <v>#REF!</v>
      </c>
      <c r="V82" s="186"/>
    </row>
    <row r="83" spans="1:22" ht="17.25" customHeight="1" thickBot="1">
      <c r="A83" s="207"/>
      <c r="B83" s="222"/>
      <c r="C83" s="187" t="s">
        <v>965</v>
      </c>
      <c r="D83" s="203" t="s">
        <v>966</v>
      </c>
      <c r="E83" s="194" t="s">
        <v>949</v>
      </c>
      <c r="F83" s="195" t="str">
        <f>IF(OR(I6="ALTO"),"ALTA",IF(OR(I6="MEDIO"),"MEDIA","n.a."))</f>
        <v>n.a.</v>
      </c>
      <c r="G83" s="330" t="str">
        <f>IF(F83="n.a.","n.a.",IF(F83="BASICA",N83,IF(F83="MEDIA",O83,P83)))</f>
        <v>n.a.</v>
      </c>
      <c r="H83" s="330"/>
      <c r="I83" s="330"/>
      <c r="J83" s="330"/>
      <c r="K83" s="331"/>
      <c r="L83" s="231"/>
      <c r="M83" s="157"/>
      <c r="N83" s="92" t="s">
        <v>827</v>
      </c>
      <c r="O83" s="92" t="s">
        <v>797</v>
      </c>
      <c r="P83" s="92" t="s">
        <v>797</v>
      </c>
      <c r="Q83"/>
      <c r="S83" s="192" t="e">
        <f>IF(#REF!&lt;&gt;"n.a.",F83,#REF!)</f>
        <v>#REF!</v>
      </c>
      <c r="V83" s="186">
        <f t="shared" si="3"/>
        <v>0</v>
      </c>
    </row>
    <row r="84" spans="1:22" ht="17.25" customHeight="1" thickBot="1">
      <c r="A84" s="207"/>
      <c r="B84" s="222"/>
      <c r="C84" s="187" t="s">
        <v>967</v>
      </c>
      <c r="D84" s="203" t="s">
        <v>968</v>
      </c>
      <c r="E84" s="194" t="s">
        <v>969</v>
      </c>
      <c r="F84" s="195" t="str">
        <f>IF(OR(I6="ALTO",H6="ALTO"),"ALTA",IF(OR(I6="MEDIO",H6="MEDIO"),"MEDIA","n.a."))</f>
        <v>n.a.</v>
      </c>
      <c r="G84" s="330" t="str">
        <f>IF(F84="n.a.","n.a.",IF(F84="BASICA",N84,IF(F84="MEDIA",O84,P84)))</f>
        <v>n.a.</v>
      </c>
      <c r="H84" s="330"/>
      <c r="I84" s="330"/>
      <c r="J84" s="330"/>
      <c r="K84" s="331"/>
      <c r="L84" s="231"/>
      <c r="M84" s="157"/>
      <c r="N84" s="92" t="s">
        <v>827</v>
      </c>
      <c r="O84" s="92" t="s">
        <v>797</v>
      </c>
      <c r="P84" s="92" t="s">
        <v>946</v>
      </c>
      <c r="Q84"/>
      <c r="S84" s="192" t="e">
        <f>IF(#REF!&lt;&gt;"n.a.",F84,#REF!)</f>
        <v>#REF!</v>
      </c>
      <c r="V84" s="186">
        <f t="shared" si="3"/>
        <v>0</v>
      </c>
    </row>
    <row r="85" spans="1:22" ht="17.25" customHeight="1" thickBot="1">
      <c r="A85" s="207"/>
      <c r="B85" s="222"/>
      <c r="C85" s="187" t="s">
        <v>970</v>
      </c>
      <c r="D85" s="203" t="s">
        <v>971</v>
      </c>
      <c r="E85" s="194" t="s">
        <v>796</v>
      </c>
      <c r="F85" s="195" t="str">
        <f>SI_CAT</f>
        <v/>
      </c>
      <c r="G85" s="330" t="str">
        <f>IF(F85="BASICA",N85,IF(F85="MEDIA",O85,P85))</f>
        <v>aplica</v>
      </c>
      <c r="H85" s="330"/>
      <c r="I85" s="330"/>
      <c r="J85" s="330"/>
      <c r="K85" s="331"/>
      <c r="L85" s="231"/>
      <c r="M85" s="157"/>
      <c r="N85" s="92" t="s">
        <v>797</v>
      </c>
      <c r="O85" s="92" t="s">
        <v>797</v>
      </c>
      <c r="P85" s="92" t="s">
        <v>797</v>
      </c>
      <c r="Q85"/>
      <c r="S85" s="192" t="e">
        <f>IF(#REF!&lt;&gt;"n.a.",F85,#REF!)</f>
        <v>#REF!</v>
      </c>
      <c r="V85" s="186">
        <f t="shared" si="3"/>
        <v>1</v>
      </c>
    </row>
    <row r="86" spans="1:22" ht="17.25" customHeight="1" thickBot="1">
      <c r="A86" s="207"/>
      <c r="B86" s="222"/>
      <c r="C86" s="187" t="s">
        <v>972</v>
      </c>
      <c r="D86" s="203" t="s">
        <v>973</v>
      </c>
      <c r="E86" s="194" t="s">
        <v>796</v>
      </c>
      <c r="F86" s="195" t="str">
        <f>SI_CAT</f>
        <v/>
      </c>
      <c r="G86" s="330" t="str">
        <f>IF(F86="BASICA",N86,IF(F86="MEDIA",O86,P86))</f>
        <v>aplica</v>
      </c>
      <c r="H86" s="330"/>
      <c r="I86" s="330"/>
      <c r="J86" s="330"/>
      <c r="K86" s="331"/>
      <c r="L86" s="231"/>
      <c r="M86" s="157"/>
      <c r="N86" s="92" t="s">
        <v>797</v>
      </c>
      <c r="O86" s="92" t="s">
        <v>797</v>
      </c>
      <c r="P86" s="92" t="s">
        <v>797</v>
      </c>
      <c r="Q86"/>
      <c r="S86" s="192" t="e">
        <f>IF(#REF!&lt;&gt;"n.a.",F86,#REF!)</f>
        <v>#REF!</v>
      </c>
      <c r="V86" s="186">
        <f t="shared" si="3"/>
        <v>1</v>
      </c>
    </row>
    <row r="87" spans="1:22" ht="17.25" customHeight="1">
      <c r="A87" s="207"/>
      <c r="B87" s="222"/>
      <c r="C87" s="187" t="s">
        <v>974</v>
      </c>
      <c r="D87" s="203" t="s">
        <v>975</v>
      </c>
      <c r="E87" s="194" t="s">
        <v>949</v>
      </c>
      <c r="F87" s="195" t="str">
        <f>IF(OR(I6="ALTO"),"ALTA",IF(OR(I6="MEDIO"),"MEDIA",IF(OR(I6="BAJO"),"BASICA","n.a.")))</f>
        <v>n.a.</v>
      </c>
      <c r="G87" s="330" t="str">
        <f>IF(F87="n.a.","n.a.",IF(F87="BASICA",N87,IF(F87="MEDIA",O87,P87)))</f>
        <v>n.a.</v>
      </c>
      <c r="H87" s="330"/>
      <c r="I87" s="330"/>
      <c r="J87" s="330"/>
      <c r="K87" s="331"/>
      <c r="L87" s="231"/>
      <c r="M87" s="157"/>
      <c r="N87" s="92" t="s">
        <v>797</v>
      </c>
      <c r="O87" s="92" t="s">
        <v>809</v>
      </c>
      <c r="P87" s="92" t="s">
        <v>809</v>
      </c>
      <c r="Q87"/>
      <c r="S87" s="192" t="e">
        <f>IF(#REF!&lt;&gt;"n.a.",F87,#REF!)</f>
        <v>#REF!</v>
      </c>
      <c r="V87" s="186">
        <f t="shared" si="3"/>
        <v>0</v>
      </c>
    </row>
    <row r="88" spans="1:22" ht="17.25" customHeight="1" thickBot="1">
      <c r="A88" s="207"/>
      <c r="B88" s="222"/>
      <c r="C88" s="205" t="s">
        <v>976</v>
      </c>
      <c r="D88" s="205" t="s">
        <v>977</v>
      </c>
      <c r="E88" s="206"/>
      <c r="F88" s="206"/>
      <c r="G88" s="332"/>
      <c r="H88" s="332"/>
      <c r="I88" s="332"/>
      <c r="J88" s="332"/>
      <c r="K88" s="333"/>
      <c r="L88" s="233"/>
      <c r="M88" s="157"/>
      <c r="N88" s="202"/>
      <c r="O88" s="202"/>
      <c r="P88" s="202"/>
      <c r="Q88"/>
      <c r="S88" s="192" t="e">
        <f>IF(#REF!&lt;&gt;"n.a.",F88,#REF!)</f>
        <v>#REF!</v>
      </c>
      <c r="V88" s="186"/>
    </row>
    <row r="89" spans="1:22" ht="17.25" customHeight="1" thickBot="1">
      <c r="A89" s="207"/>
      <c r="B89" s="222"/>
      <c r="C89" s="187" t="s">
        <v>978</v>
      </c>
      <c r="D89" s="203" t="s">
        <v>979</v>
      </c>
      <c r="E89" s="194" t="s">
        <v>796</v>
      </c>
      <c r="F89" s="195" t="str">
        <f>IF($F$6="BAJO","n.a.",$F$6)</f>
        <v/>
      </c>
      <c r="G89" s="330" t="str">
        <f>IF(OR(F89="BASICA",F89="n.a."),N89,IF(F89="MEDIA",O89,P89))</f>
        <v>+R1  +R2  +R3  +R4</v>
      </c>
      <c r="H89" s="330"/>
      <c r="I89" s="330"/>
      <c r="J89" s="330"/>
      <c r="K89" s="331"/>
      <c r="L89" s="231"/>
      <c r="M89" s="157"/>
      <c r="N89" s="92" t="s">
        <v>827</v>
      </c>
      <c r="O89" s="92" t="s">
        <v>865</v>
      </c>
      <c r="P89" s="92" t="s">
        <v>865</v>
      </c>
      <c r="Q89"/>
      <c r="S89" s="192" t="e">
        <f>IF(#REF!&lt;&gt;"n.a.",F89,#REF!)</f>
        <v>#REF!</v>
      </c>
      <c r="V89" s="186">
        <f t="shared" si="3"/>
        <v>1</v>
      </c>
    </row>
    <row r="90" spans="1:22" ht="17.25" customHeight="1">
      <c r="A90" s="207"/>
      <c r="B90" s="222"/>
      <c r="C90" s="187" t="s">
        <v>980</v>
      </c>
      <c r="D90" s="203" t="s">
        <v>981</v>
      </c>
      <c r="E90" s="194" t="s">
        <v>796</v>
      </c>
      <c r="F90" s="195" t="str">
        <f>SI_CAT</f>
        <v/>
      </c>
      <c r="G90" s="330" t="str">
        <f>IF(F90="BASICA",N90,IF(F90="MEDIA",O90,P90))</f>
        <v>+R1</v>
      </c>
      <c r="H90" s="330"/>
      <c r="I90" s="330"/>
      <c r="J90" s="330"/>
      <c r="K90" s="331"/>
      <c r="L90" s="231"/>
      <c r="M90" s="157"/>
      <c r="N90" s="92" t="s">
        <v>797</v>
      </c>
      <c r="O90" s="92" t="s">
        <v>809</v>
      </c>
      <c r="P90" s="92" t="s">
        <v>809</v>
      </c>
      <c r="Q90"/>
      <c r="S90" s="192" t="e">
        <f>IF(#REF!&lt;&gt;"n.a.",F90,#REF!)</f>
        <v>#REF!</v>
      </c>
      <c r="V90" s="186">
        <f t="shared" si="3"/>
        <v>1</v>
      </c>
    </row>
    <row r="91" spans="1:22" ht="17.25" customHeight="1" thickBot="1">
      <c r="A91" s="207"/>
      <c r="B91" s="222"/>
      <c r="C91" s="205" t="s">
        <v>982</v>
      </c>
      <c r="D91" s="205" t="s">
        <v>983</v>
      </c>
      <c r="E91" s="206"/>
      <c r="F91" s="206"/>
      <c r="G91" s="332"/>
      <c r="H91" s="332"/>
      <c r="I91" s="332"/>
      <c r="J91" s="332"/>
      <c r="K91" s="333"/>
      <c r="L91" s="233"/>
      <c r="M91" s="157"/>
      <c r="N91" s="202"/>
      <c r="O91" s="202"/>
      <c r="P91" s="202"/>
      <c r="Q91"/>
      <c r="S91" s="192" t="e">
        <f>IF(#REF!&lt;&gt;"n.a.",F91,#REF!)</f>
        <v>#REF!</v>
      </c>
      <c r="V91" s="186"/>
    </row>
    <row r="92" spans="1:22" ht="17.25" customHeight="1" thickBot="1">
      <c r="A92" s="207"/>
      <c r="B92" s="222"/>
      <c r="C92" s="187" t="s">
        <v>984</v>
      </c>
      <c r="D92" s="203" t="s">
        <v>160</v>
      </c>
      <c r="E92" s="194" t="s">
        <v>796</v>
      </c>
      <c r="F92" s="195" t="str">
        <f>SI_CAT</f>
        <v/>
      </c>
      <c r="G92" s="330" t="str">
        <f>IF(F92="BASICA",N92,IF(F92="MEDIA",O92,P92))</f>
        <v>aplica</v>
      </c>
      <c r="H92" s="330"/>
      <c r="I92" s="330"/>
      <c r="J92" s="330"/>
      <c r="K92" s="331"/>
      <c r="L92" s="231"/>
      <c r="M92" s="157"/>
      <c r="N92" s="92" t="s">
        <v>797</v>
      </c>
      <c r="O92" s="92" t="s">
        <v>797</v>
      </c>
      <c r="P92" s="92" t="s">
        <v>797</v>
      </c>
      <c r="Q92"/>
      <c r="S92" s="192" t="e">
        <f>IF(#REF!&lt;&gt;"n.a.",F92,#REF!)</f>
        <v>#REF!</v>
      </c>
      <c r="V92" s="186">
        <f t="shared" si="3"/>
        <v>1</v>
      </c>
    </row>
    <row r="93" spans="1:22" ht="17.25" customHeight="1" thickBot="1">
      <c r="A93" s="207"/>
      <c r="B93" s="222"/>
      <c r="C93" s="187" t="s">
        <v>985</v>
      </c>
      <c r="D93" s="203" t="s">
        <v>986</v>
      </c>
      <c r="E93" s="194" t="s">
        <v>949</v>
      </c>
      <c r="F93" s="195" t="str">
        <f>IF(OR(I6="ALTO"),"ALTA",IF(OR(I6="MEDIO"),"MEDIA","n.a."))</f>
        <v>n.a.</v>
      </c>
      <c r="G93" s="330" t="str">
        <f>IF(F93="n.a.","n.a.",IF(F93="BASICA",N93,IF(F93="MEDIA",O93,P93)))</f>
        <v>n.a.</v>
      </c>
      <c r="H93" s="330"/>
      <c r="I93" s="330"/>
      <c r="J93" s="330"/>
      <c r="K93" s="331"/>
      <c r="L93" s="231"/>
      <c r="M93" s="157"/>
      <c r="N93" s="92" t="s">
        <v>827</v>
      </c>
      <c r="O93" s="92" t="s">
        <v>797</v>
      </c>
      <c r="P93" s="92" t="s">
        <v>797</v>
      </c>
      <c r="Q93"/>
      <c r="S93" s="192" t="e">
        <f>IF(#REF!&lt;&gt;"n.a.",F93,#REF!)</f>
        <v>#REF!</v>
      </c>
      <c r="V93" s="186">
        <f t="shared" si="3"/>
        <v>0</v>
      </c>
    </row>
    <row r="94" spans="1:22" ht="17.25" customHeight="1" thickBot="1">
      <c r="A94" s="207"/>
      <c r="B94" s="222"/>
      <c r="C94" s="187" t="s">
        <v>987</v>
      </c>
      <c r="D94" s="203" t="s">
        <v>988</v>
      </c>
      <c r="E94" s="194" t="s">
        <v>958</v>
      </c>
      <c r="F94" s="195" t="str">
        <f>IF(OR(H6="ALTO",J6="ALTO"),"ALTA",IF(OR(H6="MEDIO",J6="MEDIO"),"MEDIA",IF(OR(H6="BAJO",J6="BAJO"),"BASICA","n.a.")))</f>
        <v>n.a.</v>
      </c>
      <c r="G94" s="330" t="str">
        <f>IF(F94="n.a.","n.a.",IF(F94="BASICA",N94,IF(F94="MEDIA",O94,P94)))</f>
        <v>n.a.</v>
      </c>
      <c r="H94" s="330"/>
      <c r="I94" s="330"/>
      <c r="J94" s="330"/>
      <c r="K94" s="331"/>
      <c r="L94" s="231"/>
      <c r="M94" s="157"/>
      <c r="N94" s="92" t="s">
        <v>797</v>
      </c>
      <c r="O94" s="92" t="s">
        <v>815</v>
      </c>
      <c r="P94" s="92" t="s">
        <v>865</v>
      </c>
      <c r="Q94"/>
      <c r="S94" s="192" t="e">
        <f>IF(#REF!&lt;&gt;"n.a.",F94,#REF!)</f>
        <v>#REF!</v>
      </c>
      <c r="V94" s="186">
        <f t="shared" si="3"/>
        <v>0</v>
      </c>
    </row>
    <row r="95" spans="1:22" ht="17.25" customHeight="1" thickBot="1">
      <c r="A95" s="207"/>
      <c r="B95" s="222"/>
      <c r="C95" s="187" t="s">
        <v>989</v>
      </c>
      <c r="D95" s="203" t="s">
        <v>990</v>
      </c>
      <c r="E95" s="194" t="s">
        <v>870</v>
      </c>
      <c r="F95" s="195" t="str">
        <f>IF(K6="ALTO","ALTA","n.a.")</f>
        <v>n.a.</v>
      </c>
      <c r="G95" s="330" t="str">
        <f>IF(F95="n.a.","n.a.",IF(F95="BASICA",N95,IF(F95="MEDIA",O95,P95)))</f>
        <v>n.a.</v>
      </c>
      <c r="H95" s="330"/>
      <c r="I95" s="330"/>
      <c r="J95" s="330"/>
      <c r="K95" s="331"/>
      <c r="L95" s="231"/>
      <c r="M95" s="157"/>
      <c r="N95" s="92" t="s">
        <v>827</v>
      </c>
      <c r="O95" s="92" t="s">
        <v>827</v>
      </c>
      <c r="P95" s="92" t="s">
        <v>797</v>
      </c>
      <c r="Q95"/>
      <c r="S95" s="192" t="e">
        <f>IF(#REF!&lt;&gt;"n.a.",F95,#REF!)</f>
        <v>#REF!</v>
      </c>
      <c r="V95" s="186">
        <f t="shared" si="3"/>
        <v>0</v>
      </c>
    </row>
    <row r="96" spans="1:22" ht="17.25" customHeight="1" thickBot="1">
      <c r="A96" s="207"/>
      <c r="B96" s="222"/>
      <c r="C96" s="187" t="s">
        <v>991</v>
      </c>
      <c r="D96" s="203" t="s">
        <v>992</v>
      </c>
      <c r="E96" s="194" t="s">
        <v>949</v>
      </c>
      <c r="F96" s="195" t="str">
        <f>IF(OR(I6="ALTO"),"ALTA",IF(OR(I6="MEDIO"),"MEDIA",IF(OR(I6="BAJO"),"BASICA","n.a.")))</f>
        <v>n.a.</v>
      </c>
      <c r="G96" s="330" t="str">
        <f>IF(F96="n.a.","n.a.",IF(F96="BASICA",N96,IF(F96="MEDIA",O96,P96)))</f>
        <v>n.a.</v>
      </c>
      <c r="H96" s="330"/>
      <c r="I96" s="330"/>
      <c r="J96" s="330"/>
      <c r="K96" s="331"/>
      <c r="L96" s="231"/>
      <c r="M96" s="157"/>
      <c r="N96" s="92" t="s">
        <v>797</v>
      </c>
      <c r="O96" s="92" t="s">
        <v>797</v>
      </c>
      <c r="P96" s="92" t="s">
        <v>797</v>
      </c>
      <c r="Q96"/>
      <c r="S96" s="192" t="e">
        <f>IF(#REF!&lt;&gt;"n.a.",F96,#REF!)</f>
        <v>#REF!</v>
      </c>
      <c r="V96" s="186">
        <f t="shared" si="3"/>
        <v>0</v>
      </c>
    </row>
    <row r="97" spans="1:22" ht="17.25" customHeight="1">
      <c r="A97" s="207"/>
      <c r="B97" s="222"/>
      <c r="C97" s="187" t="s">
        <v>993</v>
      </c>
      <c r="D97" s="203" t="s">
        <v>994</v>
      </c>
      <c r="E97" s="194" t="s">
        <v>823</v>
      </c>
      <c r="F97" s="195" t="str">
        <f>IF(OR(I6="ALTO"),"ALTA",IF(OR(I6="MEDIO"),"MEDIA",IF(OR(I6="BAJO"),"BASICA","n.a.")))</f>
        <v>n.a.</v>
      </c>
      <c r="G97" s="330" t="str">
        <f>IF(F97="n.a.","n.a.",IF(F97="BASICA",N97,IF(F97="MEDIA",O97,P97)))</f>
        <v>n.a.</v>
      </c>
      <c r="H97" s="330"/>
      <c r="I97" s="330"/>
      <c r="J97" s="330"/>
      <c r="K97" s="331"/>
      <c r="L97" s="231"/>
      <c r="M97" s="157"/>
      <c r="N97" s="92" t="s">
        <v>797</v>
      </c>
      <c r="O97" s="92" t="s">
        <v>809</v>
      </c>
      <c r="P97" s="92" t="s">
        <v>946</v>
      </c>
      <c r="Q97" s="204"/>
      <c r="S97" s="192" t="e">
        <f>IF(#REF!&lt;&gt;"n.a.",F97,#REF!)</f>
        <v>#REF!</v>
      </c>
      <c r="V97" s="186">
        <f t="shared" si="3"/>
        <v>0</v>
      </c>
    </row>
    <row r="98" spans="1:22" ht="17.25" customHeight="1" thickBot="1">
      <c r="A98" s="207"/>
      <c r="B98" s="222"/>
      <c r="C98" s="205" t="s">
        <v>995</v>
      </c>
      <c r="D98" s="205" t="s">
        <v>996</v>
      </c>
      <c r="E98" s="206"/>
      <c r="F98" s="206"/>
      <c r="G98" s="332"/>
      <c r="H98" s="332"/>
      <c r="I98" s="332"/>
      <c r="J98" s="332"/>
      <c r="K98" s="333"/>
      <c r="L98" s="233"/>
      <c r="M98" s="157"/>
      <c r="N98" s="202"/>
      <c r="O98" s="202"/>
      <c r="P98" s="202"/>
      <c r="Q98"/>
      <c r="S98" s="192" t="e">
        <f>IF(#REF!&lt;&gt;"n.a.",F98,#REF!)</f>
        <v>#REF!</v>
      </c>
      <c r="V98" s="186"/>
    </row>
    <row r="99" spans="1:22" ht="17.25" customHeight="1" thickBot="1">
      <c r="A99" s="207"/>
      <c r="B99" s="222"/>
      <c r="C99" s="187" t="s">
        <v>997</v>
      </c>
      <c r="D99" s="203" t="s">
        <v>998</v>
      </c>
      <c r="E99" s="194" t="s">
        <v>796</v>
      </c>
      <c r="F99" s="195" t="str">
        <f>SI_CAT</f>
        <v/>
      </c>
      <c r="G99" s="330" t="str">
        <f>IF(F99="BASICA",N99,IF(F99="MEDIA",O99,P99))</f>
        <v>aplica</v>
      </c>
      <c r="H99" s="330"/>
      <c r="I99" s="330"/>
      <c r="J99" s="330"/>
      <c r="K99" s="331"/>
      <c r="L99" s="231"/>
      <c r="M99" s="157"/>
      <c r="N99" s="92" t="s">
        <v>797</v>
      </c>
      <c r="O99" s="92" t="s">
        <v>797</v>
      </c>
      <c r="P99" s="92" t="s">
        <v>797</v>
      </c>
      <c r="Q99"/>
      <c r="S99" s="192" t="e">
        <f>IF(#REF!&lt;&gt;"n.a.",F99,#REF!)</f>
        <v>#REF!</v>
      </c>
      <c r="V99" s="186">
        <f t="shared" si="3"/>
        <v>1</v>
      </c>
    </row>
    <row r="100" spans="1:22" ht="17.25" customHeight="1" thickBot="1">
      <c r="A100" s="207"/>
      <c r="B100" s="222"/>
      <c r="C100" s="187" t="s">
        <v>999</v>
      </c>
      <c r="D100" s="203" t="s">
        <v>1000</v>
      </c>
      <c r="E100" s="194" t="s">
        <v>796</v>
      </c>
      <c r="F100" s="195" t="str">
        <f>SI_CAT</f>
        <v/>
      </c>
      <c r="G100" s="330" t="str">
        <f>IF(F100="BASICA",N100,IF(F100="MEDIA",O100,P100))</f>
        <v>+R2 +R3</v>
      </c>
      <c r="H100" s="330"/>
      <c r="I100" s="330"/>
      <c r="J100" s="330"/>
      <c r="K100" s="331"/>
      <c r="L100" s="231"/>
      <c r="M100" s="157"/>
      <c r="N100" s="92" t="s">
        <v>1001</v>
      </c>
      <c r="O100" s="92" t="s">
        <v>1001</v>
      </c>
      <c r="P100" s="92" t="s">
        <v>1002</v>
      </c>
      <c r="Q100" s="204"/>
      <c r="S100" s="192" t="e">
        <f>IF(#REF!&lt;&gt;"n.a.",F100,#REF!)</f>
        <v>#REF!</v>
      </c>
      <c r="V100" s="186">
        <f t="shared" si="3"/>
        <v>1</v>
      </c>
    </row>
    <row r="101" spans="1:22" ht="17.25" customHeight="1" thickBot="1">
      <c r="A101" s="207"/>
      <c r="B101" s="222"/>
      <c r="C101" s="187" t="s">
        <v>1003</v>
      </c>
      <c r="D101" s="203" t="s">
        <v>1004</v>
      </c>
      <c r="E101" s="194" t="s">
        <v>796</v>
      </c>
      <c r="F101" s="195" t="str">
        <f>SI_CAT</f>
        <v/>
      </c>
      <c r="G101" s="330" t="str">
        <f>IF(F101="BASICA",N101,IF(F101="MEDIA",O101,P101))</f>
        <v>+R1</v>
      </c>
      <c r="H101" s="330"/>
      <c r="I101" s="330"/>
      <c r="J101" s="330"/>
      <c r="K101" s="331"/>
      <c r="L101" s="231"/>
      <c r="M101" s="157"/>
      <c r="N101" s="92" t="s">
        <v>797</v>
      </c>
      <c r="O101" s="92" t="s">
        <v>797</v>
      </c>
      <c r="P101" s="92" t="s">
        <v>809</v>
      </c>
      <c r="Q101" s="204"/>
      <c r="S101" s="192" t="e">
        <f>IF(#REF!&lt;&gt;"n.a.",F101,#REF!)</f>
        <v>#REF!</v>
      </c>
      <c r="V101" s="186">
        <f t="shared" si="3"/>
        <v>1</v>
      </c>
    </row>
    <row r="102" spans="1:22" ht="17.25" customHeight="1">
      <c r="A102" s="207"/>
      <c r="B102" s="222"/>
      <c r="C102" s="187" t="s">
        <v>1005</v>
      </c>
      <c r="D102" s="203" t="s">
        <v>1006</v>
      </c>
      <c r="E102" s="194" t="s">
        <v>823</v>
      </c>
      <c r="F102" s="195" t="str">
        <f>IF(OR(I6="ALTO"),"ALTA",IF(OR(I6="MEDIO"),"MEDIA","n.a."))</f>
        <v>n.a.</v>
      </c>
      <c r="G102" s="330" t="str">
        <f>IF(F102="n.a.","n.a.",IF(F102="BASICA",N102,IF(F102="MEDIA",O102,P102)))</f>
        <v>n.a.</v>
      </c>
      <c r="H102" s="330"/>
      <c r="I102" s="330"/>
      <c r="J102" s="330"/>
      <c r="K102" s="331"/>
      <c r="L102" s="231"/>
      <c r="M102" s="157"/>
      <c r="N102" s="92" t="s">
        <v>827</v>
      </c>
      <c r="O102" s="92" t="s">
        <v>797</v>
      </c>
      <c r="P102" s="92" t="s">
        <v>809</v>
      </c>
      <c r="Q102" s="204"/>
      <c r="S102" s="192" t="e">
        <f>IF(#REF!&lt;&gt;"n.a.",F102,#REF!)</f>
        <v>#REF!</v>
      </c>
      <c r="V102" s="186">
        <f t="shared" si="3"/>
        <v>0</v>
      </c>
    </row>
    <row r="103" spans="1:22" ht="15.6" customHeight="1">
      <c r="A103" s="207"/>
      <c r="B103" s="222"/>
      <c r="C103" s="222"/>
      <c r="D103" s="222"/>
      <c r="E103" s="222"/>
      <c r="F103" s="222"/>
      <c r="G103" s="222"/>
      <c r="H103" s="222"/>
      <c r="I103" s="222"/>
      <c r="J103" s="222"/>
      <c r="K103" s="222"/>
      <c r="L103" s="222"/>
      <c r="M103" s="157"/>
      <c r="N103" s="92"/>
      <c r="O103" s="92"/>
      <c r="P103" s="92"/>
      <c r="Q103"/>
    </row>
    <row r="104" spans="1:22" ht="11.1" hidden="1" customHeight="1">
      <c r="C104" s="210"/>
      <c r="D104" s="210"/>
      <c r="E104" s="210"/>
      <c r="F104" s="210"/>
      <c r="G104" s="210"/>
      <c r="H104" s="210"/>
      <c r="I104" s="210"/>
      <c r="J104" s="210"/>
      <c r="K104" s="210"/>
      <c r="L104" s="210"/>
      <c r="M104" s="210"/>
      <c r="N104" s="210"/>
      <c r="O104" s="211"/>
      <c r="P104" s="211"/>
      <c r="Q104" s="211"/>
      <c r="R104" s="210"/>
      <c r="S104" s="210"/>
    </row>
    <row r="105" spans="1:22" ht="6.6" hidden="1" customHeight="1">
      <c r="C105" s="210"/>
      <c r="D105" s="210"/>
      <c r="E105" s="210"/>
      <c r="F105" s="210"/>
      <c r="G105" s="210"/>
      <c r="H105" s="210"/>
      <c r="I105" s="210"/>
      <c r="J105" s="210"/>
      <c r="K105" s="210"/>
      <c r="L105" s="210"/>
      <c r="M105" s="210"/>
      <c r="N105" s="210"/>
      <c r="O105" s="211"/>
      <c r="P105" s="211"/>
      <c r="Q105" s="211"/>
      <c r="R105" s="210"/>
      <c r="S105" s="210"/>
    </row>
    <row r="106" spans="1:22" hidden="1">
      <c r="C106" s="210"/>
      <c r="D106" s="210"/>
      <c r="E106" s="210"/>
      <c r="F106" s="210"/>
      <c r="G106" s="210"/>
      <c r="H106" s="210"/>
      <c r="I106" s="210"/>
      <c r="J106" s="210"/>
      <c r="K106" s="210"/>
      <c r="L106" s="210"/>
      <c r="M106" s="210"/>
      <c r="N106" s="210"/>
      <c r="O106" s="211"/>
      <c r="P106" s="211"/>
      <c r="Q106" s="211"/>
      <c r="R106" s="210"/>
      <c r="S106" s="210"/>
    </row>
    <row r="107" spans="1:22" hidden="1">
      <c r="C107" s="210"/>
      <c r="D107" s="210"/>
      <c r="E107" s="210"/>
      <c r="F107" s="210"/>
      <c r="G107" s="210"/>
      <c r="H107" s="210"/>
      <c r="I107" s="210"/>
      <c r="J107" s="210"/>
      <c r="K107" s="210"/>
      <c r="L107" s="210"/>
      <c r="M107" s="210"/>
      <c r="N107" s="210"/>
      <c r="O107" s="211"/>
      <c r="P107" s="211"/>
      <c r="Q107" s="211"/>
      <c r="R107" s="210"/>
      <c r="S107" s="210"/>
    </row>
    <row r="108" spans="1:22" hidden="1">
      <c r="C108" s="210"/>
      <c r="D108" s="210"/>
      <c r="E108" s="210"/>
      <c r="F108" s="210"/>
      <c r="G108" s="210"/>
      <c r="H108" s="210"/>
      <c r="I108" s="210"/>
      <c r="J108" s="210"/>
      <c r="K108" s="210"/>
      <c r="L108" s="210"/>
      <c r="M108" s="210"/>
      <c r="N108" s="210"/>
      <c r="O108" s="211"/>
      <c r="P108" s="211"/>
      <c r="Q108" s="211"/>
      <c r="R108" s="210"/>
      <c r="S108" s="210"/>
    </row>
    <row r="109" spans="1:22" hidden="1">
      <c r="C109" s="210"/>
      <c r="D109" s="210"/>
      <c r="E109" s="210"/>
      <c r="F109" s="210"/>
      <c r="G109" s="210"/>
      <c r="H109" s="210"/>
      <c r="I109" s="210"/>
      <c r="J109" s="210"/>
      <c r="K109" s="210"/>
      <c r="L109" s="210"/>
      <c r="M109" s="210"/>
      <c r="N109" s="210"/>
      <c r="O109" s="211"/>
      <c r="P109" s="211"/>
      <c r="Q109" s="211"/>
      <c r="R109" s="210"/>
      <c r="S109" s="210"/>
    </row>
    <row r="110" spans="1:22" hidden="1">
      <c r="C110" s="210"/>
      <c r="D110" s="210"/>
      <c r="E110" s="210"/>
      <c r="F110" s="210"/>
      <c r="G110" s="210"/>
      <c r="H110" s="210"/>
      <c r="I110" s="210"/>
      <c r="J110" s="210"/>
      <c r="K110" s="210"/>
      <c r="L110" s="210"/>
      <c r="M110" s="210"/>
      <c r="N110" s="210"/>
      <c r="O110" s="211"/>
      <c r="P110" s="211"/>
      <c r="Q110" s="211"/>
      <c r="R110" s="210"/>
      <c r="S110" s="210"/>
    </row>
    <row r="111" spans="1:22" hidden="1">
      <c r="C111" s="210"/>
      <c r="D111" s="210"/>
      <c r="E111" s="210"/>
      <c r="F111" s="210"/>
      <c r="G111" s="210"/>
      <c r="H111" s="210"/>
      <c r="I111" s="210"/>
      <c r="J111" s="210"/>
      <c r="K111" s="210"/>
      <c r="L111" s="210"/>
      <c r="M111" s="210"/>
      <c r="N111" s="210"/>
      <c r="O111" s="211"/>
      <c r="P111" s="211"/>
      <c r="Q111" s="211"/>
      <c r="R111" s="210"/>
      <c r="S111" s="210"/>
    </row>
    <row r="112" spans="1:22" hidden="1">
      <c r="C112" s="210"/>
      <c r="D112" s="210"/>
      <c r="E112" s="210"/>
      <c r="F112" s="210"/>
      <c r="G112" s="210"/>
      <c r="H112" s="210"/>
      <c r="I112" s="210"/>
      <c r="J112" s="210"/>
      <c r="K112" s="210"/>
      <c r="L112" s="210"/>
      <c r="M112" s="210"/>
      <c r="N112" s="210"/>
      <c r="O112" s="211"/>
      <c r="P112" s="211"/>
      <c r="Q112" s="211"/>
      <c r="R112" s="210"/>
      <c r="S112" s="210"/>
    </row>
    <row r="113" spans="3:19" hidden="1">
      <c r="C113" s="210"/>
      <c r="D113" s="210"/>
      <c r="E113" s="210"/>
      <c r="F113" s="210"/>
      <c r="G113" s="210"/>
      <c r="H113" s="210"/>
      <c r="I113" s="210"/>
      <c r="J113" s="210"/>
      <c r="K113" s="210"/>
      <c r="L113" s="210"/>
      <c r="M113" s="210"/>
      <c r="N113" s="210"/>
      <c r="O113" s="211"/>
      <c r="P113" s="211"/>
      <c r="Q113" s="211"/>
      <c r="R113" s="210"/>
      <c r="S113" s="210"/>
    </row>
    <row r="114" spans="3:19" hidden="1">
      <c r="C114" s="210"/>
      <c r="D114" s="210"/>
      <c r="E114" s="210"/>
      <c r="F114" s="210"/>
      <c r="G114" s="210"/>
      <c r="H114" s="210"/>
      <c r="I114" s="210"/>
      <c r="J114" s="210"/>
      <c r="K114" s="210"/>
      <c r="L114" s="210"/>
      <c r="M114" s="210"/>
      <c r="N114" s="210"/>
      <c r="O114" s="211"/>
      <c r="P114" s="211"/>
      <c r="Q114" s="211"/>
      <c r="R114" s="210"/>
      <c r="S114" s="210"/>
    </row>
    <row r="115" spans="3:19" hidden="1">
      <c r="C115" s="210"/>
      <c r="D115" s="210"/>
      <c r="E115" s="210"/>
      <c r="F115" s="210"/>
      <c r="G115" s="210"/>
      <c r="H115" s="210"/>
      <c r="I115" s="210"/>
      <c r="J115" s="210"/>
      <c r="K115" s="210"/>
      <c r="L115" s="210"/>
      <c r="M115" s="210"/>
      <c r="N115" s="210"/>
      <c r="O115" s="211"/>
      <c r="P115" s="211"/>
      <c r="Q115" s="211"/>
      <c r="R115" s="210"/>
      <c r="S115" s="210"/>
    </row>
    <row r="116" spans="3:19" hidden="1">
      <c r="C116" s="210"/>
      <c r="D116" s="210"/>
      <c r="E116" s="210"/>
      <c r="F116" s="210"/>
      <c r="G116" s="210"/>
      <c r="H116" s="210"/>
      <c r="I116" s="210"/>
      <c r="J116" s="210"/>
      <c r="K116" s="210"/>
      <c r="L116" s="210"/>
      <c r="M116" s="210"/>
      <c r="N116" s="210"/>
      <c r="O116" s="211"/>
      <c r="P116" s="211"/>
      <c r="Q116" s="211"/>
      <c r="R116" s="210"/>
      <c r="S116" s="210"/>
    </row>
    <row r="117" spans="3:19" hidden="1">
      <c r="C117" s="210"/>
      <c r="D117" s="210"/>
      <c r="E117" s="210"/>
      <c r="F117" s="210"/>
      <c r="G117" s="210"/>
      <c r="H117" s="210"/>
      <c r="I117" s="210"/>
      <c r="J117" s="210"/>
      <c r="K117" s="210"/>
      <c r="L117" s="210"/>
      <c r="M117" s="210"/>
      <c r="N117" s="210"/>
      <c r="O117" s="211"/>
      <c r="P117" s="211"/>
      <c r="Q117" s="211"/>
      <c r="R117" s="210"/>
      <c r="S117" s="210"/>
    </row>
    <row r="118" spans="3:19" hidden="1">
      <c r="C118" s="210"/>
      <c r="D118" s="210"/>
      <c r="E118" s="210"/>
      <c r="F118" s="210"/>
      <c r="G118" s="210"/>
      <c r="H118" s="210"/>
      <c r="I118" s="210"/>
      <c r="J118" s="210"/>
      <c r="K118" s="210"/>
      <c r="L118" s="210"/>
      <c r="M118" s="210"/>
      <c r="N118" s="210"/>
      <c r="O118" s="211"/>
      <c r="P118" s="211"/>
      <c r="Q118" s="211"/>
      <c r="R118" s="210"/>
      <c r="S118" s="210"/>
    </row>
    <row r="119" spans="3:19" hidden="1">
      <c r="C119" s="210"/>
      <c r="D119" s="210"/>
      <c r="E119" s="210"/>
      <c r="F119" s="210"/>
      <c r="G119" s="210"/>
      <c r="H119" s="210"/>
      <c r="I119" s="210"/>
      <c r="J119" s="210"/>
      <c r="K119" s="210"/>
      <c r="L119" s="210"/>
      <c r="M119" s="210"/>
      <c r="N119" s="210"/>
      <c r="O119" s="211"/>
      <c r="P119" s="211"/>
      <c r="Q119" s="211"/>
      <c r="R119" s="210"/>
      <c r="S119" s="210"/>
    </row>
    <row r="120" spans="3:19" hidden="1">
      <c r="C120" s="210"/>
      <c r="D120" s="210"/>
      <c r="E120" s="210"/>
      <c r="F120" s="210"/>
      <c r="G120" s="210"/>
      <c r="H120" s="210"/>
      <c r="I120" s="210"/>
      <c r="J120" s="210"/>
      <c r="K120" s="210"/>
      <c r="L120" s="210"/>
      <c r="M120" s="210"/>
      <c r="N120" s="210"/>
      <c r="O120" s="211"/>
      <c r="P120" s="211"/>
      <c r="Q120" s="211"/>
      <c r="R120" s="210"/>
      <c r="S120" s="210"/>
    </row>
    <row r="121" spans="3:19" hidden="1">
      <c r="C121" s="210"/>
      <c r="D121" s="210"/>
      <c r="E121" s="210"/>
      <c r="F121" s="210"/>
      <c r="G121" s="210"/>
      <c r="H121" s="210"/>
      <c r="I121" s="210"/>
      <c r="J121" s="210"/>
      <c r="K121" s="210"/>
      <c r="L121" s="210"/>
      <c r="M121" s="210"/>
      <c r="N121" s="210"/>
      <c r="O121" s="211"/>
      <c r="P121" s="211"/>
      <c r="Q121" s="211"/>
      <c r="R121" s="210"/>
      <c r="S121" s="210"/>
    </row>
    <row r="122" spans="3:19" hidden="1">
      <c r="C122" s="210"/>
      <c r="D122" s="210"/>
      <c r="E122" s="210"/>
      <c r="F122" s="210"/>
      <c r="G122" s="210"/>
      <c r="H122" s="210"/>
      <c r="I122" s="210"/>
      <c r="J122" s="210"/>
      <c r="K122" s="210"/>
      <c r="L122" s="210"/>
      <c r="M122" s="210"/>
      <c r="N122" s="210"/>
      <c r="O122" s="211"/>
      <c r="P122" s="211"/>
      <c r="Q122" s="211"/>
      <c r="R122" s="210"/>
      <c r="S122" s="210"/>
    </row>
    <row r="123" spans="3:19" hidden="1">
      <c r="C123" s="210"/>
      <c r="D123" s="210"/>
      <c r="E123" s="210"/>
      <c r="F123" s="210"/>
      <c r="G123" s="210"/>
      <c r="H123" s="210"/>
      <c r="I123" s="210"/>
      <c r="J123" s="210"/>
      <c r="K123" s="210"/>
      <c r="L123" s="210"/>
      <c r="M123" s="210"/>
      <c r="N123" s="210"/>
      <c r="O123" s="211"/>
      <c r="P123" s="211"/>
      <c r="Q123" s="211"/>
      <c r="R123" s="210"/>
      <c r="S123" s="210"/>
    </row>
    <row r="124" spans="3:19" hidden="1">
      <c r="C124" s="210"/>
      <c r="D124" s="210"/>
      <c r="E124" s="210"/>
      <c r="F124" s="210"/>
      <c r="G124" s="210"/>
      <c r="H124" s="210"/>
      <c r="I124" s="210"/>
      <c r="J124" s="210"/>
      <c r="K124" s="210"/>
      <c r="L124" s="210"/>
      <c r="M124" s="210"/>
      <c r="N124" s="210"/>
      <c r="O124" s="211"/>
      <c r="P124" s="211"/>
      <c r="Q124" s="211"/>
      <c r="R124" s="210"/>
      <c r="S124" s="210"/>
    </row>
    <row r="125" spans="3:19" hidden="1">
      <c r="C125" s="210"/>
      <c r="D125" s="210"/>
      <c r="E125" s="210"/>
      <c r="F125" s="210"/>
      <c r="G125" s="210"/>
      <c r="H125" s="210"/>
      <c r="I125" s="210"/>
      <c r="J125" s="210"/>
      <c r="K125" s="210"/>
      <c r="L125" s="210"/>
      <c r="M125" s="210"/>
      <c r="N125" s="210"/>
      <c r="O125" s="211"/>
      <c r="P125" s="211"/>
      <c r="Q125" s="211"/>
      <c r="R125" s="210"/>
      <c r="S125" s="210"/>
    </row>
    <row r="126" spans="3:19" hidden="1">
      <c r="C126" s="210"/>
      <c r="D126" s="210"/>
      <c r="E126" s="210"/>
      <c r="F126" s="210"/>
      <c r="G126" s="210"/>
      <c r="H126" s="210"/>
      <c r="I126" s="210"/>
      <c r="J126" s="210"/>
      <c r="K126" s="210"/>
      <c r="L126" s="210"/>
      <c r="M126" s="210"/>
      <c r="N126" s="210"/>
      <c r="O126" s="211"/>
      <c r="P126" s="211"/>
      <c r="Q126" s="211"/>
      <c r="R126" s="210"/>
      <c r="S126" s="210"/>
    </row>
    <row r="127" spans="3:19" hidden="1">
      <c r="C127" s="210"/>
      <c r="D127" s="210"/>
      <c r="E127" s="210"/>
      <c r="F127" s="210"/>
      <c r="G127" s="210"/>
      <c r="H127" s="210"/>
      <c r="I127" s="210"/>
      <c r="J127" s="210"/>
      <c r="K127" s="210"/>
      <c r="L127" s="210"/>
      <c r="M127" s="210"/>
      <c r="N127" s="210"/>
      <c r="O127" s="211"/>
      <c r="P127" s="211"/>
      <c r="Q127" s="211"/>
      <c r="R127" s="210"/>
      <c r="S127" s="210"/>
    </row>
    <row r="128" spans="3:19" hidden="1">
      <c r="C128" s="210"/>
      <c r="D128" s="210"/>
      <c r="E128" s="210"/>
      <c r="F128" s="210"/>
      <c r="G128" s="210"/>
      <c r="H128" s="210"/>
      <c r="I128" s="210"/>
      <c r="J128" s="210"/>
      <c r="K128" s="210"/>
      <c r="L128" s="210"/>
      <c r="M128" s="210"/>
      <c r="N128" s="210"/>
      <c r="O128" s="211"/>
      <c r="P128" s="211"/>
      <c r="Q128" s="211"/>
      <c r="R128" s="210"/>
      <c r="S128" s="210"/>
    </row>
  </sheetData>
  <sheetProtection sheet="1" objects="1" scenarios="1"/>
  <mergeCells count="95">
    <mergeCell ref="G17:K17"/>
    <mergeCell ref="C4:E5"/>
    <mergeCell ref="G4:K4"/>
    <mergeCell ref="D8:E8"/>
    <mergeCell ref="I9:J9"/>
    <mergeCell ref="G11:K11"/>
    <mergeCell ref="G12:K12"/>
    <mergeCell ref="G13:K13"/>
    <mergeCell ref="G14:K14"/>
    <mergeCell ref="G15:K15"/>
    <mergeCell ref="G16:K16"/>
    <mergeCell ref="G29:K29"/>
    <mergeCell ref="G18:K18"/>
    <mergeCell ref="G19:K19"/>
    <mergeCell ref="G20:K20"/>
    <mergeCell ref="G21:K21"/>
    <mergeCell ref="G22:K22"/>
    <mergeCell ref="G23:K23"/>
    <mergeCell ref="G24:K24"/>
    <mergeCell ref="G25:K25"/>
    <mergeCell ref="G26:K26"/>
    <mergeCell ref="G27:K27"/>
    <mergeCell ref="G28:K28"/>
    <mergeCell ref="G41:K41"/>
    <mergeCell ref="G30:K30"/>
    <mergeCell ref="G31:K31"/>
    <mergeCell ref="G32:K32"/>
    <mergeCell ref="G33:K33"/>
    <mergeCell ref="G34:K34"/>
    <mergeCell ref="G35:K35"/>
    <mergeCell ref="G36:K36"/>
    <mergeCell ref="G37:K37"/>
    <mergeCell ref="G38:K38"/>
    <mergeCell ref="G39:K39"/>
    <mergeCell ref="G40:K40"/>
    <mergeCell ref="G53:K53"/>
    <mergeCell ref="G42:K42"/>
    <mergeCell ref="G43:K43"/>
    <mergeCell ref="G44:K44"/>
    <mergeCell ref="G45:K45"/>
    <mergeCell ref="G46:K46"/>
    <mergeCell ref="G47:K47"/>
    <mergeCell ref="G48:K48"/>
    <mergeCell ref="G49:K49"/>
    <mergeCell ref="G50:K50"/>
    <mergeCell ref="G51:K51"/>
    <mergeCell ref="G52:K52"/>
    <mergeCell ref="G66:K66"/>
    <mergeCell ref="G54:K54"/>
    <mergeCell ref="G55:K55"/>
    <mergeCell ref="G56:K56"/>
    <mergeCell ref="G57:K57"/>
    <mergeCell ref="G59:K59"/>
    <mergeCell ref="G60:K60"/>
    <mergeCell ref="G61:K61"/>
    <mergeCell ref="G62:K62"/>
    <mergeCell ref="G63:K63"/>
    <mergeCell ref="G64:K64"/>
    <mergeCell ref="G65:K65"/>
    <mergeCell ref="G78:K78"/>
    <mergeCell ref="G67:K67"/>
    <mergeCell ref="G68:K68"/>
    <mergeCell ref="G69:K69"/>
    <mergeCell ref="G70:K70"/>
    <mergeCell ref="G71:K71"/>
    <mergeCell ref="G72:K72"/>
    <mergeCell ref="G73:K73"/>
    <mergeCell ref="G74:K74"/>
    <mergeCell ref="G75:K75"/>
    <mergeCell ref="G76:K76"/>
    <mergeCell ref="G77:K77"/>
    <mergeCell ref="G90:K90"/>
    <mergeCell ref="G79:K79"/>
    <mergeCell ref="G80:K80"/>
    <mergeCell ref="G81:K81"/>
    <mergeCell ref="G82:K82"/>
    <mergeCell ref="G83:K83"/>
    <mergeCell ref="G84:K84"/>
    <mergeCell ref="G85:K85"/>
    <mergeCell ref="G86:K86"/>
    <mergeCell ref="G87:K87"/>
    <mergeCell ref="G88:K88"/>
    <mergeCell ref="G89:K89"/>
    <mergeCell ref="G102:K102"/>
    <mergeCell ref="G91:K91"/>
    <mergeCell ref="G92:K92"/>
    <mergeCell ref="G93:K93"/>
    <mergeCell ref="G94:K94"/>
    <mergeCell ref="G95:K95"/>
    <mergeCell ref="G96:K96"/>
    <mergeCell ref="G97:K97"/>
    <mergeCell ref="G98:K98"/>
    <mergeCell ref="G99:K99"/>
    <mergeCell ref="G100:K100"/>
    <mergeCell ref="G101:K101"/>
  </mergeCells>
  <conditionalFormatting sqref="F6 F13:F16 F19:F23 F25:F30 F32:F41 F43:F46 F48 F50:F53 F55:F57 F60:F66 F68:F71 F73:F76 F78:F81 F83:F87 F89:F90 F92:F97 F99:F102">
    <cfRule type="cellIs" dxfId="74" priority="4" operator="equal">
      <formula>"ALTA"</formula>
    </cfRule>
    <cfRule type="cellIs" dxfId="73" priority="5" operator="equal">
      <formula>"BASICA"</formula>
    </cfRule>
    <cfRule type="cellIs" dxfId="72" priority="6" stopIfTrue="1" operator="equal">
      <formula>"MEDIA"</formula>
    </cfRule>
  </conditionalFormatting>
  <conditionalFormatting sqref="F6:F10 G5:L8 G9:I9 K9:L9 G10:L10">
    <cfRule type="cellIs" dxfId="71" priority="51" operator="equal">
      <formula>"ALTO"</formula>
    </cfRule>
  </conditionalFormatting>
  <conditionalFormatting sqref="F13:F16">
    <cfRule type="cellIs" dxfId="70" priority="48" operator="equal">
      <formula>"ALTO"</formula>
    </cfRule>
    <cfRule type="cellIs" dxfId="69" priority="49" operator="equal">
      <formula>"MEDIO"</formula>
    </cfRule>
    <cfRule type="cellIs" dxfId="68" priority="50" operator="equal">
      <formula>"BAJO"</formula>
    </cfRule>
  </conditionalFormatting>
  <conditionalFormatting sqref="F19:F23">
    <cfRule type="cellIs" dxfId="67" priority="30" operator="equal">
      <formula>"ALTO"</formula>
    </cfRule>
    <cfRule type="cellIs" dxfId="66" priority="31" operator="equal">
      <formula>"MEDIO"</formula>
    </cfRule>
    <cfRule type="cellIs" dxfId="65" priority="32" operator="equal">
      <formula>"BAJO"</formula>
    </cfRule>
  </conditionalFormatting>
  <conditionalFormatting sqref="F25:F30">
    <cfRule type="cellIs" dxfId="64" priority="27" operator="equal">
      <formula>"ALTO"</formula>
    </cfRule>
    <cfRule type="cellIs" dxfId="63" priority="28" operator="equal">
      <formula>"MEDIO"</formula>
    </cfRule>
    <cfRule type="cellIs" dxfId="62" priority="29" operator="equal">
      <formula>"BAJO"</formula>
    </cfRule>
  </conditionalFormatting>
  <conditionalFormatting sqref="F32:F41">
    <cfRule type="cellIs" dxfId="61" priority="24" operator="equal">
      <formula>"ALTO"</formula>
    </cfRule>
    <cfRule type="cellIs" dxfId="60" priority="25" operator="equal">
      <formula>"MEDIO"</formula>
    </cfRule>
    <cfRule type="cellIs" dxfId="59" priority="26" operator="equal">
      <formula>"BAJO"</formula>
    </cfRule>
  </conditionalFormatting>
  <conditionalFormatting sqref="F43:F46">
    <cfRule type="cellIs" dxfId="58" priority="45" operator="equal">
      <formula>"ALTO"</formula>
    </cfRule>
    <cfRule type="cellIs" dxfId="57" priority="46" operator="equal">
      <formula>"MEDIO"</formula>
    </cfRule>
    <cfRule type="cellIs" dxfId="56" priority="47" operator="equal">
      <formula>"BAJO"</formula>
    </cfRule>
  </conditionalFormatting>
  <conditionalFormatting sqref="F48">
    <cfRule type="cellIs" dxfId="55" priority="1" operator="equal">
      <formula>"ALTO"</formula>
    </cfRule>
    <cfRule type="cellIs" dxfId="54" priority="2" operator="equal">
      <formula>"MEDIO"</formula>
    </cfRule>
    <cfRule type="cellIs" dxfId="53" priority="3" operator="equal">
      <formula>"BAJO"</formula>
    </cfRule>
  </conditionalFormatting>
  <conditionalFormatting sqref="F50:F53">
    <cfRule type="cellIs" dxfId="52" priority="21" operator="equal">
      <formula>"ALTO"</formula>
    </cfRule>
    <cfRule type="cellIs" dxfId="51" priority="22" operator="equal">
      <formula>"MEDIO"</formula>
    </cfRule>
    <cfRule type="cellIs" dxfId="50" priority="23" operator="equal">
      <formula>"BAJO"</formula>
    </cfRule>
  </conditionalFormatting>
  <conditionalFormatting sqref="F55:F57">
    <cfRule type="cellIs" dxfId="49" priority="42" operator="equal">
      <formula>"ALTO"</formula>
    </cfRule>
    <cfRule type="cellIs" dxfId="48" priority="43" operator="equal">
      <formula>"MEDIO"</formula>
    </cfRule>
    <cfRule type="cellIs" dxfId="47" priority="44" operator="equal">
      <formula>"BAJO"</formula>
    </cfRule>
  </conditionalFormatting>
  <conditionalFormatting sqref="F60:F66">
    <cfRule type="cellIs" dxfId="46" priority="18" operator="equal">
      <formula>"ALTO"</formula>
    </cfRule>
    <cfRule type="cellIs" dxfId="45" priority="19" operator="equal">
      <formula>"MEDIO"</formula>
    </cfRule>
    <cfRule type="cellIs" dxfId="44" priority="20" operator="equal">
      <formula>"BAJO"</formula>
    </cfRule>
  </conditionalFormatting>
  <conditionalFormatting sqref="F68:F71">
    <cfRule type="cellIs" dxfId="43" priority="39" operator="equal">
      <formula>"ALTO"</formula>
    </cfRule>
    <cfRule type="cellIs" dxfId="42" priority="40" operator="equal">
      <formula>"MEDIO"</formula>
    </cfRule>
    <cfRule type="cellIs" dxfId="41" priority="41" operator="equal">
      <formula>"BAJO"</formula>
    </cfRule>
  </conditionalFormatting>
  <conditionalFormatting sqref="F73:F76">
    <cfRule type="cellIs" dxfId="40" priority="15" operator="equal">
      <formula>"ALTO"</formula>
    </cfRule>
    <cfRule type="cellIs" dxfId="39" priority="16" operator="equal">
      <formula>"MEDIO"</formula>
    </cfRule>
    <cfRule type="cellIs" dxfId="38" priority="17" operator="equal">
      <formula>"BAJO"</formula>
    </cfRule>
  </conditionalFormatting>
  <conditionalFormatting sqref="F78:F81 F83:F87">
    <cfRule type="cellIs" dxfId="37" priority="12" operator="equal">
      <formula>"ALTO"</formula>
    </cfRule>
    <cfRule type="cellIs" dxfId="36" priority="13" operator="equal">
      <formula>"MEDIO"</formula>
    </cfRule>
    <cfRule type="cellIs" dxfId="35" priority="14" operator="equal">
      <formula>"BAJO"</formula>
    </cfRule>
  </conditionalFormatting>
  <conditionalFormatting sqref="F89:F90">
    <cfRule type="cellIs" dxfId="34" priority="36" operator="equal">
      <formula>"ALTO"</formula>
    </cfRule>
    <cfRule type="cellIs" dxfId="33" priority="37" operator="equal">
      <formula>"MEDIO"</formula>
    </cfRule>
    <cfRule type="cellIs" dxfId="32" priority="38" operator="equal">
      <formula>"BAJO"</formula>
    </cfRule>
  </conditionalFormatting>
  <conditionalFormatting sqref="F92:F97">
    <cfRule type="cellIs" dxfId="31" priority="9" operator="equal">
      <formula>"ALTO"</formula>
    </cfRule>
    <cfRule type="cellIs" dxfId="30" priority="10" operator="equal">
      <formula>"MEDIO"</formula>
    </cfRule>
    <cfRule type="cellIs" dxfId="29" priority="11" operator="equal">
      <formula>"BAJO"</formula>
    </cfRule>
  </conditionalFormatting>
  <conditionalFormatting sqref="F99:F102">
    <cfRule type="cellIs" dxfId="28" priority="33" operator="equal">
      <formula>"ALTO"</formula>
    </cfRule>
    <cfRule type="cellIs" dxfId="27" priority="34" operator="equal">
      <formula>"MEDIO"</formula>
    </cfRule>
    <cfRule type="cellIs" dxfId="26" priority="35" operator="equal">
      <formula>"BAJO"</formula>
    </cfRule>
  </conditionalFormatting>
  <conditionalFormatting sqref="G5:L8 F6:F10 G9:I9 K9:L9 G10:L10">
    <cfRule type="cellIs" dxfId="24" priority="52" operator="equal">
      <formula>"MEDIO"</formula>
    </cfRule>
    <cfRule type="cellIs" dxfId="23" priority="53" operator="equal">
      <formula>"BAJO"</formula>
    </cfRule>
  </conditionalFormatting>
  <conditionalFormatting sqref="H8">
    <cfRule type="cellIs" dxfId="22" priority="7" operator="equal">
      <formula>"MEDIA"</formula>
    </cfRule>
  </conditionalFormatting>
  <dataValidations count="1">
    <dataValidation type="list" allowBlank="1" showInputMessage="1" showErrorMessage="1" sqref="L6" xr:uid="{FF1E5802-7444-48CA-8DF3-3BFC52104C53}">
      <formula1>"n.a.,BAJO,MEDIO,ALTO"</formula1>
    </dataValidation>
  </dataValidations>
  <pageMargins left="0.70866141732283472" right="0.70866141732283472" top="0.74803149606299213" bottom="0.74803149606299213" header="0.31496062992125984" footer="0.31496062992125984"/>
  <pageSetup paperSize="9" scale="53" orientation="portrait" r:id="rId1"/>
  <headerFooter>
    <oddFooter>&amp;L&amp;8Unidad de Seguridad TIC
Dirección General de Tecnologías de la Información y Comunicaciones&amp;R&amp;8Página &amp;P de &amp;P</oddFooter>
  </headerFooter>
  <rowBreaks count="1" manualBreakCount="1">
    <brk id="57"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8" operator="containsText" id="{D41E0029-6067-4101-B276-D9961B1C6E5B}">
            <xm:f>NOT(ISERROR(SEARCH("ALTO",G6)))</xm:f>
            <xm:f>"ALTO"</xm:f>
            <x14:dxf>
              <font>
                <b/>
                <i val="0"/>
              </font>
              <fill>
                <patternFill>
                  <bgColor rgb="FFFF0000"/>
                </patternFill>
              </fill>
            </x14:dxf>
          </x14:cfRule>
          <xm:sqref>G6:K6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97F3-DEA0-4B22-AF52-C0BA89DF2E40}">
  <sheetPr codeName="Hoja11">
    <tabColor theme="2" tint="-0.249977111117893"/>
  </sheetPr>
  <dimension ref="A1:H3"/>
  <sheetViews>
    <sheetView zoomScale="80" zoomScaleNormal="80" zoomScaleSheetLayoutView="100" workbookViewId="0">
      <selection activeCell="P38" sqref="P38"/>
    </sheetView>
  </sheetViews>
  <sheetFormatPr baseColWidth="10" defaultColWidth="11.44140625" defaultRowHeight="14.4"/>
  <cols>
    <col min="1" max="1" width="18.44140625" customWidth="1"/>
    <col min="2" max="2" width="17.5546875" customWidth="1"/>
    <col min="3" max="3" width="18.44140625" customWidth="1"/>
    <col min="4" max="4" width="17.44140625" customWidth="1"/>
    <col min="5" max="5" width="27" customWidth="1"/>
  </cols>
  <sheetData>
    <row r="1" spans="1:8" ht="36" customHeight="1">
      <c r="A1" s="1" t="s">
        <v>190</v>
      </c>
    </row>
    <row r="2" spans="1:8" ht="62.4" customHeight="1">
      <c r="A2" s="325" t="s">
        <v>290</v>
      </c>
      <c r="B2" s="325"/>
      <c r="C2" s="325"/>
      <c r="D2" s="325"/>
      <c r="E2" s="325"/>
      <c r="F2" s="325"/>
      <c r="G2" s="325"/>
      <c r="H2" s="325"/>
    </row>
    <row r="3" spans="1:8" ht="106.2" customHeight="1">
      <c r="A3" s="351" t="s">
        <v>291</v>
      </c>
      <c r="B3" s="351"/>
      <c r="C3" s="351"/>
      <c r="D3" s="351"/>
      <c r="E3" s="351"/>
      <c r="F3" s="351"/>
      <c r="G3" s="351"/>
      <c r="H3" s="351"/>
    </row>
  </sheetData>
  <mergeCells count="2">
    <mergeCell ref="A2:H2"/>
    <mergeCell ref="A3:H3"/>
  </mergeCells>
  <pageMargins left="0.70866141732283472" right="0.70866141732283472" top="0.74803149606299213" bottom="0.74803149606299213" header="0.31496062992125984" footer="0.31496062992125984"/>
  <pageSetup paperSize="9" scale="60" orientation="portrait" r:id="rId1"/>
  <headerFooter>
    <oddFooter>&amp;L&amp;8Unidad de Seguridad TIC
Dirección General de Tecnologías de la Información y Comunicaciones&amp;R&amp;8Página &amp;P de &amp;P</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E2444-BD24-4CEC-BB18-A95BAE8F10B8}">
  <sheetPr codeName="Hoja12">
    <tabColor rgb="FFC00000"/>
  </sheetPr>
  <dimension ref="A1:K99"/>
  <sheetViews>
    <sheetView zoomScaleNormal="100" workbookViewId="0"/>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27" customWidth="1"/>
    <col min="8" max="8" width="17.6640625" customWidth="1"/>
    <col min="9" max="9" width="7.88671875" customWidth="1"/>
    <col min="10" max="10" width="30.88671875" style="34" customWidth="1"/>
  </cols>
  <sheetData>
    <row r="1" spans="1:11" ht="25.8">
      <c r="A1" s="1" t="s">
        <v>191</v>
      </c>
    </row>
    <row r="2" spans="1:11" ht="99" customHeight="1">
      <c r="A2" s="315" t="s">
        <v>1107</v>
      </c>
      <c r="B2" s="315"/>
      <c r="C2" s="315"/>
      <c r="D2" s="315"/>
      <c r="E2" s="315"/>
      <c r="F2" s="315"/>
      <c r="G2" s="315"/>
      <c r="H2" s="10"/>
      <c r="I2" s="10"/>
      <c r="J2" s="1"/>
      <c r="K2" s="34"/>
    </row>
    <row r="3" spans="1:11" s="92" customFormat="1" ht="31.2">
      <c r="A3" s="100" t="s">
        <v>192</v>
      </c>
      <c r="B3" s="89"/>
      <c r="C3" s="96" t="s">
        <v>193</v>
      </c>
      <c r="D3" s="99" t="s">
        <v>194</v>
      </c>
      <c r="E3" s="97" t="s">
        <v>195</v>
      </c>
      <c r="F3" s="99" t="s">
        <v>196</v>
      </c>
      <c r="G3" s="98" t="s">
        <v>197</v>
      </c>
      <c r="H3" s="354" t="s">
        <v>198</v>
      </c>
      <c r="I3" s="354"/>
      <c r="J3" s="90"/>
      <c r="K3" s="91"/>
    </row>
    <row r="4" spans="1:11" ht="25.8">
      <c r="A4" s="88"/>
      <c r="B4" s="88"/>
      <c r="C4" s="88"/>
      <c r="D4" s="88"/>
      <c r="E4" s="88"/>
      <c r="F4" s="88"/>
      <c r="G4" s="126"/>
      <c r="H4" s="88"/>
      <c r="I4" s="88"/>
      <c r="J4" s="1"/>
      <c r="K4" s="34"/>
    </row>
    <row r="5" spans="1:11" s="95" customFormat="1" ht="28.8">
      <c r="A5" s="93" t="s">
        <v>199</v>
      </c>
      <c r="B5" s="355" t="s">
        <v>200</v>
      </c>
      <c r="C5" s="355"/>
      <c r="D5" s="93" t="s">
        <v>201</v>
      </c>
      <c r="E5" s="93" t="s">
        <v>202</v>
      </c>
      <c r="F5" s="93" t="s">
        <v>203</v>
      </c>
      <c r="G5" s="93" t="s">
        <v>204</v>
      </c>
      <c r="H5" s="93" t="s">
        <v>205</v>
      </c>
      <c r="I5" s="93" t="s">
        <v>192</v>
      </c>
      <c r="J5" s="93" t="s">
        <v>206</v>
      </c>
      <c r="K5" s="94"/>
    </row>
    <row r="6" spans="1:11" ht="78.599999999999994" customHeight="1">
      <c r="A6" s="85" t="s">
        <v>1020</v>
      </c>
      <c r="B6" s="356" t="s">
        <v>24</v>
      </c>
      <c r="C6" s="356"/>
      <c r="D6" s="123" t="s">
        <v>18</v>
      </c>
      <c r="E6" s="125" t="str">
        <f>IF(AND(B6="Máxima",D6="Máxima"),"Muy Alto",IF(OR(AND(B6="Significativo",D6="Máxima"),AND(B6="Significativo",D6="Significativo"),AND(B6="Máxima",D6="Significativo")),"Alto",IF(OR(AND(B6="Limitado",D6="Máxima"),AND(B6="Limitado",D6="Significativo"),AND(B6="Significativo",D6="Limitado"),AND(B6="Máxima",D6="Limitado")),"Medio", IF(OR(B6="",D6=""),"", "Bajo"))))</f>
        <v>Alto</v>
      </c>
      <c r="F6" s="85" t="s">
        <v>208</v>
      </c>
      <c r="G6" s="128" t="s">
        <v>35</v>
      </c>
      <c r="H6" s="86"/>
      <c r="I6" s="96" t="s">
        <v>193</v>
      </c>
    </row>
    <row r="7" spans="1:11" ht="57.6" customHeight="1">
      <c r="A7" s="85" t="s">
        <v>207</v>
      </c>
      <c r="B7" s="352" t="s">
        <v>29</v>
      </c>
      <c r="C7" s="352"/>
      <c r="D7" s="123" t="s">
        <v>24</v>
      </c>
      <c r="E7" s="125" t="str">
        <f t="shared" ref="E7:E70" si="0">IF(AND(B7="Máxima",D7="Máxima"),"Muy Alto",IF(OR(AND(B7="Significativo",D7="Máxima"),AND(B7="Significativo",D7="Significativo"),AND(B7="Máxima",D7="Significativo")),"Alto",IF(OR(AND(B7="Limitado",D7="Máxima"),AND(B7="Limitado",D7="Significativo"),AND(B7="Significativo",D7="Limitado"),AND(B7="Máxima",D7="Limitado")),"Medio", IF(OR(B7="",D7=""),"", "Bajo"))))</f>
        <v>Medio</v>
      </c>
      <c r="F7" s="85" t="s">
        <v>209</v>
      </c>
      <c r="G7" s="128" t="s">
        <v>30</v>
      </c>
      <c r="H7" s="86"/>
      <c r="I7" s="97" t="s">
        <v>195</v>
      </c>
    </row>
    <row r="8" spans="1:11" ht="57.6" customHeight="1">
      <c r="A8" s="85" t="s">
        <v>210</v>
      </c>
      <c r="B8" s="352" t="s">
        <v>24</v>
      </c>
      <c r="C8" s="352"/>
      <c r="D8" s="123" t="s">
        <v>34</v>
      </c>
      <c r="E8" s="125" t="str">
        <f t="shared" si="0"/>
        <v>Bajo</v>
      </c>
      <c r="F8" s="85" t="s">
        <v>211</v>
      </c>
      <c r="G8" s="128" t="s">
        <v>35</v>
      </c>
      <c r="H8" s="86"/>
      <c r="I8" s="97" t="s">
        <v>195</v>
      </c>
    </row>
    <row r="9" spans="1:11" ht="57.6">
      <c r="A9" s="85" t="s">
        <v>210</v>
      </c>
      <c r="B9" s="352" t="s">
        <v>18</v>
      </c>
      <c r="C9" s="353"/>
      <c r="D9" s="123" t="s">
        <v>18</v>
      </c>
      <c r="E9" s="125" t="str">
        <f t="shared" si="0"/>
        <v>Muy Alto</v>
      </c>
      <c r="F9" s="85" t="s">
        <v>208</v>
      </c>
      <c r="G9" s="128" t="s">
        <v>35</v>
      </c>
      <c r="H9" s="86"/>
      <c r="I9" s="98" t="s">
        <v>197</v>
      </c>
    </row>
    <row r="10" spans="1:11" ht="57.6">
      <c r="A10" s="85" t="s">
        <v>210</v>
      </c>
      <c r="B10" s="352" t="s">
        <v>18</v>
      </c>
      <c r="C10" s="353"/>
      <c r="D10" s="123" t="s">
        <v>18</v>
      </c>
      <c r="E10" s="125" t="str">
        <f t="shared" si="0"/>
        <v>Muy Alto</v>
      </c>
      <c r="F10" s="85" t="s">
        <v>212</v>
      </c>
      <c r="G10" s="128" t="s">
        <v>35</v>
      </c>
      <c r="H10" s="86"/>
      <c r="I10" s="86"/>
    </row>
    <row r="11" spans="1:11" ht="43.2">
      <c r="A11" s="85" t="s">
        <v>213</v>
      </c>
      <c r="B11" s="352" t="s">
        <v>18</v>
      </c>
      <c r="C11" s="353"/>
      <c r="D11" s="123" t="s">
        <v>18</v>
      </c>
      <c r="E11" s="125" t="str">
        <f t="shared" si="0"/>
        <v>Muy Alto</v>
      </c>
      <c r="F11" s="85" t="s">
        <v>211</v>
      </c>
      <c r="G11" s="128" t="s">
        <v>35</v>
      </c>
      <c r="H11" s="86"/>
      <c r="I11" s="86"/>
    </row>
    <row r="12" spans="1:11" ht="43.2">
      <c r="A12" s="85" t="s">
        <v>213</v>
      </c>
      <c r="B12" s="352" t="s">
        <v>18</v>
      </c>
      <c r="C12" s="353"/>
      <c r="D12" s="123" t="s">
        <v>18</v>
      </c>
      <c r="E12" s="125" t="str">
        <f t="shared" si="0"/>
        <v>Muy Alto</v>
      </c>
      <c r="F12" s="85" t="s">
        <v>208</v>
      </c>
      <c r="G12" s="128" t="s">
        <v>35</v>
      </c>
      <c r="H12" s="86"/>
      <c r="I12" s="86"/>
    </row>
    <row r="13" spans="1:11" ht="43.2">
      <c r="A13" s="85" t="s">
        <v>213</v>
      </c>
      <c r="B13" s="352" t="s">
        <v>18</v>
      </c>
      <c r="C13" s="353"/>
      <c r="D13" s="123" t="s">
        <v>18</v>
      </c>
      <c r="E13" s="125" t="str">
        <f t="shared" si="0"/>
        <v>Muy Alto</v>
      </c>
      <c r="F13" s="85" t="s">
        <v>214</v>
      </c>
      <c r="G13" s="128" t="s">
        <v>35</v>
      </c>
      <c r="H13" s="86"/>
      <c r="I13" s="86"/>
    </row>
    <row r="14" spans="1:11" ht="43.2">
      <c r="A14" s="85" t="s">
        <v>215</v>
      </c>
      <c r="B14" s="352" t="s">
        <v>18</v>
      </c>
      <c r="C14" s="353"/>
      <c r="D14" s="123" t="s">
        <v>18</v>
      </c>
      <c r="E14" s="125" t="str">
        <f t="shared" si="0"/>
        <v>Muy Alto</v>
      </c>
      <c r="F14" s="85" t="s">
        <v>211</v>
      </c>
      <c r="G14" s="128" t="s">
        <v>35</v>
      </c>
      <c r="H14" s="86"/>
      <c r="I14" s="86"/>
    </row>
    <row r="15" spans="1:11" ht="43.2">
      <c r="A15" s="85" t="s">
        <v>215</v>
      </c>
      <c r="B15" s="352" t="s">
        <v>18</v>
      </c>
      <c r="C15" s="353"/>
      <c r="D15" s="123" t="s">
        <v>18</v>
      </c>
      <c r="E15" s="125" t="str">
        <f t="shared" si="0"/>
        <v>Muy Alto</v>
      </c>
      <c r="F15" s="85" t="s">
        <v>208</v>
      </c>
      <c r="G15" s="128" t="s">
        <v>35</v>
      </c>
      <c r="H15" s="86"/>
      <c r="I15" s="86"/>
    </row>
    <row r="16" spans="1:11" ht="43.2">
      <c r="A16" s="85" t="s">
        <v>215</v>
      </c>
      <c r="B16" s="352" t="s">
        <v>18</v>
      </c>
      <c r="C16" s="353"/>
      <c r="D16" s="123" t="s">
        <v>18</v>
      </c>
      <c r="E16" s="125" t="str">
        <f t="shared" si="0"/>
        <v>Muy Alto</v>
      </c>
      <c r="F16" s="85" t="s">
        <v>216</v>
      </c>
      <c r="G16" s="128" t="s">
        <v>35</v>
      </c>
      <c r="H16" s="86"/>
      <c r="I16" s="86"/>
    </row>
    <row r="17" spans="1:9" ht="57.6">
      <c r="A17" s="85" t="s">
        <v>217</v>
      </c>
      <c r="B17" s="352" t="s">
        <v>18</v>
      </c>
      <c r="C17" s="353"/>
      <c r="D17" s="123" t="s">
        <v>18</v>
      </c>
      <c r="E17" s="125" t="str">
        <f t="shared" si="0"/>
        <v>Muy Alto</v>
      </c>
      <c r="F17" s="85" t="s">
        <v>211</v>
      </c>
      <c r="G17" s="128" t="s">
        <v>35</v>
      </c>
      <c r="H17" s="86"/>
      <c r="I17" s="86"/>
    </row>
    <row r="18" spans="1:9" ht="57.6">
      <c r="A18" s="85" t="s">
        <v>217</v>
      </c>
      <c r="B18" s="352" t="s">
        <v>18</v>
      </c>
      <c r="C18" s="353"/>
      <c r="D18" s="123" t="s">
        <v>18</v>
      </c>
      <c r="E18" s="125" t="str">
        <f t="shared" si="0"/>
        <v>Muy Alto</v>
      </c>
      <c r="F18" s="85" t="s">
        <v>208</v>
      </c>
      <c r="G18" s="128" t="s">
        <v>35</v>
      </c>
      <c r="H18" s="86"/>
      <c r="I18" s="86"/>
    </row>
    <row r="19" spans="1:9" ht="57.6">
      <c r="A19" s="85" t="s">
        <v>217</v>
      </c>
      <c r="B19" s="352" t="s">
        <v>18</v>
      </c>
      <c r="C19" s="353"/>
      <c r="D19" s="123" t="s">
        <v>18</v>
      </c>
      <c r="E19" s="125" t="str">
        <f t="shared" si="0"/>
        <v>Muy Alto</v>
      </c>
      <c r="F19" s="85" t="s">
        <v>218</v>
      </c>
      <c r="G19" s="128" t="s">
        <v>35</v>
      </c>
      <c r="H19" s="86"/>
      <c r="I19" s="86"/>
    </row>
    <row r="20" spans="1:9" ht="57.6">
      <c r="A20" s="85" t="s">
        <v>217</v>
      </c>
      <c r="B20" s="352" t="s">
        <v>18</v>
      </c>
      <c r="C20" s="353"/>
      <c r="D20" s="123" t="s">
        <v>18</v>
      </c>
      <c r="E20" s="125" t="str">
        <f t="shared" si="0"/>
        <v>Muy Alto</v>
      </c>
      <c r="F20" s="85" t="s">
        <v>216</v>
      </c>
      <c r="G20" s="128" t="s">
        <v>35</v>
      </c>
      <c r="H20" s="86"/>
      <c r="I20" s="86"/>
    </row>
    <row r="21" spans="1:9" ht="57.6">
      <c r="A21" s="85" t="s">
        <v>217</v>
      </c>
      <c r="B21" s="352" t="s">
        <v>18</v>
      </c>
      <c r="C21" s="353"/>
      <c r="D21" s="123" t="s">
        <v>18</v>
      </c>
      <c r="E21" s="125" t="str">
        <f t="shared" si="0"/>
        <v>Muy Alto</v>
      </c>
      <c r="F21" s="85" t="s">
        <v>219</v>
      </c>
      <c r="G21" s="128" t="s">
        <v>35</v>
      </c>
      <c r="H21" s="86"/>
      <c r="I21" s="86"/>
    </row>
    <row r="22" spans="1:9" ht="57.6">
      <c r="A22" s="85" t="s">
        <v>220</v>
      </c>
      <c r="B22" s="352" t="s">
        <v>18</v>
      </c>
      <c r="C22" s="353"/>
      <c r="D22" s="123" t="s">
        <v>18</v>
      </c>
      <c r="E22" s="125" t="str">
        <f t="shared" si="0"/>
        <v>Muy Alto</v>
      </c>
      <c r="F22" s="85" t="s">
        <v>221</v>
      </c>
      <c r="G22" s="128" t="s">
        <v>35</v>
      </c>
      <c r="H22" s="86"/>
      <c r="I22" s="86"/>
    </row>
    <row r="23" spans="1:9" ht="57.6">
      <c r="A23" s="85" t="s">
        <v>220</v>
      </c>
      <c r="B23" s="352" t="s">
        <v>18</v>
      </c>
      <c r="C23" s="353"/>
      <c r="D23" s="123" t="s">
        <v>18</v>
      </c>
      <c r="E23" s="125" t="str">
        <f t="shared" si="0"/>
        <v>Muy Alto</v>
      </c>
      <c r="F23" s="85" t="s">
        <v>222</v>
      </c>
      <c r="G23" s="128" t="s">
        <v>35</v>
      </c>
      <c r="H23" s="86"/>
      <c r="I23" s="86"/>
    </row>
    <row r="24" spans="1:9" ht="57.6">
      <c r="A24" s="85" t="s">
        <v>223</v>
      </c>
      <c r="B24" s="352" t="s">
        <v>18</v>
      </c>
      <c r="C24" s="353"/>
      <c r="D24" s="123" t="s">
        <v>18</v>
      </c>
      <c r="E24" s="125" t="str">
        <f t="shared" si="0"/>
        <v>Muy Alto</v>
      </c>
      <c r="F24" s="85" t="s">
        <v>209</v>
      </c>
      <c r="G24" s="128" t="s">
        <v>35</v>
      </c>
      <c r="H24" s="86"/>
      <c r="I24" s="86"/>
    </row>
    <row r="25" spans="1:9" ht="57.6">
      <c r="A25" s="85" t="s">
        <v>223</v>
      </c>
      <c r="B25" s="352" t="s">
        <v>18</v>
      </c>
      <c r="C25" s="353"/>
      <c r="D25" s="123" t="s">
        <v>18</v>
      </c>
      <c r="E25" s="125" t="str">
        <f t="shared" si="0"/>
        <v>Muy Alto</v>
      </c>
      <c r="F25" s="85" t="s">
        <v>224</v>
      </c>
      <c r="G25" s="128" t="s">
        <v>35</v>
      </c>
      <c r="H25" s="86"/>
      <c r="I25" s="86"/>
    </row>
    <row r="26" spans="1:9" ht="57.6">
      <c r="A26" s="85" t="s">
        <v>223</v>
      </c>
      <c r="B26" s="352" t="s">
        <v>18</v>
      </c>
      <c r="C26" s="353"/>
      <c r="D26" s="123" t="s">
        <v>18</v>
      </c>
      <c r="E26" s="125" t="str">
        <f t="shared" si="0"/>
        <v>Muy Alto</v>
      </c>
      <c r="F26" s="85" t="s">
        <v>225</v>
      </c>
      <c r="G26" s="128" t="s">
        <v>35</v>
      </c>
      <c r="H26" s="86"/>
      <c r="I26" s="86"/>
    </row>
    <row r="27" spans="1:9" ht="57.6">
      <c r="A27" s="85" t="s">
        <v>223</v>
      </c>
      <c r="B27" s="352" t="s">
        <v>18</v>
      </c>
      <c r="C27" s="353"/>
      <c r="D27" s="123" t="s">
        <v>18</v>
      </c>
      <c r="E27" s="125" t="str">
        <f t="shared" si="0"/>
        <v>Muy Alto</v>
      </c>
      <c r="F27" s="85" t="s">
        <v>226</v>
      </c>
      <c r="G27" s="128" t="s">
        <v>35</v>
      </c>
      <c r="H27" s="86"/>
      <c r="I27" s="86"/>
    </row>
    <row r="28" spans="1:9" ht="43.2">
      <c r="A28" s="85" t="s">
        <v>227</v>
      </c>
      <c r="B28" s="352" t="s">
        <v>18</v>
      </c>
      <c r="C28" s="353"/>
      <c r="D28" s="123" t="s">
        <v>18</v>
      </c>
      <c r="E28" s="125" t="str">
        <f t="shared" si="0"/>
        <v>Muy Alto</v>
      </c>
      <c r="F28" s="85" t="s">
        <v>228</v>
      </c>
      <c r="G28" s="128" t="s">
        <v>35</v>
      </c>
      <c r="H28" s="86"/>
      <c r="I28" s="86"/>
    </row>
    <row r="29" spans="1:9" ht="43.2">
      <c r="A29" s="85" t="s">
        <v>229</v>
      </c>
      <c r="B29" s="352" t="s">
        <v>18</v>
      </c>
      <c r="C29" s="353"/>
      <c r="D29" s="123" t="s">
        <v>18</v>
      </c>
      <c r="E29" s="125" t="str">
        <f t="shared" si="0"/>
        <v>Muy Alto</v>
      </c>
      <c r="F29" s="85" t="s">
        <v>228</v>
      </c>
      <c r="G29" s="128" t="s">
        <v>35</v>
      </c>
      <c r="H29" s="86"/>
      <c r="I29" s="86"/>
    </row>
    <row r="30" spans="1:9" ht="57.6">
      <c r="A30" s="85" t="s">
        <v>230</v>
      </c>
      <c r="B30" s="352" t="s">
        <v>18</v>
      </c>
      <c r="C30" s="353"/>
      <c r="D30" s="123" t="s">
        <v>18</v>
      </c>
      <c r="E30" s="125" t="str">
        <f t="shared" si="0"/>
        <v>Muy Alto</v>
      </c>
      <c r="F30" s="85" t="s">
        <v>231</v>
      </c>
      <c r="G30" s="128" t="s">
        <v>35</v>
      </c>
      <c r="H30" s="86"/>
      <c r="I30" s="86"/>
    </row>
    <row r="31" spans="1:9" ht="57.6">
      <c r="A31" s="85" t="s">
        <v>230</v>
      </c>
      <c r="B31" s="352" t="s">
        <v>18</v>
      </c>
      <c r="C31" s="353"/>
      <c r="D31" s="123" t="s">
        <v>18</v>
      </c>
      <c r="E31" s="125" t="str">
        <f t="shared" si="0"/>
        <v>Muy Alto</v>
      </c>
      <c r="F31" s="85" t="s">
        <v>232</v>
      </c>
      <c r="G31" s="128" t="s">
        <v>35</v>
      </c>
      <c r="H31" s="86"/>
      <c r="I31" s="86"/>
    </row>
    <row r="32" spans="1:9" ht="57.6">
      <c r="A32" s="85" t="s">
        <v>230</v>
      </c>
      <c r="B32" s="352" t="s">
        <v>18</v>
      </c>
      <c r="C32" s="353"/>
      <c r="D32" s="123" t="s">
        <v>18</v>
      </c>
      <c r="E32" s="125" t="str">
        <f t="shared" si="0"/>
        <v>Muy Alto</v>
      </c>
      <c r="F32" s="85" t="s">
        <v>233</v>
      </c>
      <c r="G32" s="128" t="s">
        <v>35</v>
      </c>
      <c r="H32" s="86"/>
      <c r="I32" s="86"/>
    </row>
    <row r="33" spans="1:9" ht="72">
      <c r="A33" s="85" t="s">
        <v>234</v>
      </c>
      <c r="B33" s="352" t="s">
        <v>18</v>
      </c>
      <c r="C33" s="353"/>
      <c r="D33" s="123" t="s">
        <v>18</v>
      </c>
      <c r="E33" s="125" t="str">
        <f t="shared" si="0"/>
        <v>Muy Alto</v>
      </c>
      <c r="F33" s="85" t="s">
        <v>211</v>
      </c>
      <c r="G33" s="128" t="s">
        <v>35</v>
      </c>
      <c r="H33" s="86"/>
      <c r="I33" s="86"/>
    </row>
    <row r="34" spans="1:9" ht="57.6">
      <c r="A34" s="85" t="s">
        <v>235</v>
      </c>
      <c r="B34" s="352" t="s">
        <v>18</v>
      </c>
      <c r="C34" s="353"/>
      <c r="D34" s="123" t="s">
        <v>18</v>
      </c>
      <c r="E34" s="125" t="str">
        <f t="shared" si="0"/>
        <v>Muy Alto</v>
      </c>
      <c r="F34" s="85" t="s">
        <v>231</v>
      </c>
      <c r="G34" s="128" t="s">
        <v>35</v>
      </c>
      <c r="H34" s="86"/>
      <c r="I34" s="86"/>
    </row>
    <row r="35" spans="1:9" ht="57.6">
      <c r="A35" s="85" t="s">
        <v>235</v>
      </c>
      <c r="B35" s="352" t="s">
        <v>18</v>
      </c>
      <c r="C35" s="353"/>
      <c r="D35" s="123" t="s">
        <v>18</v>
      </c>
      <c r="E35" s="125" t="str">
        <f t="shared" si="0"/>
        <v>Muy Alto</v>
      </c>
      <c r="F35" s="85" t="s">
        <v>232</v>
      </c>
      <c r="G35" s="128" t="s">
        <v>35</v>
      </c>
      <c r="H35" s="86"/>
      <c r="I35" s="86"/>
    </row>
    <row r="36" spans="1:9" ht="57.6">
      <c r="A36" s="85" t="s">
        <v>235</v>
      </c>
      <c r="B36" s="352" t="s">
        <v>18</v>
      </c>
      <c r="C36" s="353"/>
      <c r="D36" s="123" t="s">
        <v>18</v>
      </c>
      <c r="E36" s="125" t="str">
        <f t="shared" si="0"/>
        <v>Muy Alto</v>
      </c>
      <c r="F36" s="85" t="s">
        <v>236</v>
      </c>
      <c r="G36" s="128" t="s">
        <v>35</v>
      </c>
      <c r="H36" s="86"/>
      <c r="I36" s="86"/>
    </row>
    <row r="37" spans="1:9" ht="57.6">
      <c r="A37" s="85" t="s">
        <v>235</v>
      </c>
      <c r="B37" s="352" t="s">
        <v>18</v>
      </c>
      <c r="C37" s="353"/>
      <c r="D37" s="123" t="s">
        <v>18</v>
      </c>
      <c r="E37" s="125" t="str">
        <f t="shared" si="0"/>
        <v>Muy Alto</v>
      </c>
      <c r="F37" s="85" t="s">
        <v>237</v>
      </c>
      <c r="G37" s="128" t="s">
        <v>35</v>
      </c>
      <c r="H37" s="86"/>
      <c r="I37" s="86"/>
    </row>
    <row r="38" spans="1:9" ht="57.6">
      <c r="A38" s="85" t="s">
        <v>238</v>
      </c>
      <c r="B38" s="352" t="s">
        <v>18</v>
      </c>
      <c r="C38" s="353"/>
      <c r="D38" s="123" t="s">
        <v>18</v>
      </c>
      <c r="E38" s="125" t="str">
        <f t="shared" si="0"/>
        <v>Muy Alto</v>
      </c>
      <c r="F38" s="85" t="s">
        <v>239</v>
      </c>
      <c r="G38" s="128" t="s">
        <v>35</v>
      </c>
      <c r="H38" s="86"/>
      <c r="I38" s="86"/>
    </row>
    <row r="39" spans="1:9" ht="57.6">
      <c r="A39" s="85" t="s">
        <v>238</v>
      </c>
      <c r="B39" s="352" t="s">
        <v>18</v>
      </c>
      <c r="C39" s="353"/>
      <c r="D39" s="123" t="s">
        <v>18</v>
      </c>
      <c r="E39" s="125" t="str">
        <f t="shared" si="0"/>
        <v>Muy Alto</v>
      </c>
      <c r="F39" s="85" t="s">
        <v>240</v>
      </c>
      <c r="G39" s="128" t="s">
        <v>35</v>
      </c>
      <c r="H39" s="86"/>
      <c r="I39" s="86"/>
    </row>
    <row r="40" spans="1:9" ht="72">
      <c r="A40" s="85" t="s">
        <v>241</v>
      </c>
      <c r="B40" s="352" t="s">
        <v>18</v>
      </c>
      <c r="C40" s="353"/>
      <c r="D40" s="123" t="s">
        <v>18</v>
      </c>
      <c r="E40" s="125" t="str">
        <f t="shared" si="0"/>
        <v>Muy Alto</v>
      </c>
      <c r="F40" s="85" t="s">
        <v>242</v>
      </c>
      <c r="G40" s="128" t="s">
        <v>35</v>
      </c>
      <c r="H40" s="86"/>
      <c r="I40" s="86"/>
    </row>
    <row r="41" spans="1:9" ht="72">
      <c r="A41" s="85" t="s">
        <v>241</v>
      </c>
      <c r="B41" s="352" t="s">
        <v>18</v>
      </c>
      <c r="C41" s="353"/>
      <c r="D41" s="123" t="s">
        <v>18</v>
      </c>
      <c r="E41" s="125" t="str">
        <f t="shared" si="0"/>
        <v>Muy Alto</v>
      </c>
      <c r="F41" s="85" t="s">
        <v>243</v>
      </c>
      <c r="G41" s="128" t="s">
        <v>35</v>
      </c>
      <c r="H41" s="86"/>
      <c r="I41" s="86"/>
    </row>
    <row r="42" spans="1:9" ht="28.8">
      <c r="A42" s="85" t="s">
        <v>244</v>
      </c>
      <c r="B42" s="352" t="s">
        <v>18</v>
      </c>
      <c r="C42" s="353"/>
      <c r="D42" s="123" t="s">
        <v>18</v>
      </c>
      <c r="E42" s="125" t="str">
        <f t="shared" si="0"/>
        <v>Muy Alto</v>
      </c>
      <c r="F42" s="85" t="s">
        <v>232</v>
      </c>
      <c r="G42" s="128" t="s">
        <v>35</v>
      </c>
      <c r="H42" s="86"/>
      <c r="I42" s="86"/>
    </row>
    <row r="43" spans="1:9" ht="28.8">
      <c r="A43" s="85" t="s">
        <v>244</v>
      </c>
      <c r="B43" s="352" t="s">
        <v>18</v>
      </c>
      <c r="C43" s="353"/>
      <c r="D43" s="123" t="s">
        <v>18</v>
      </c>
      <c r="E43" s="125" t="str">
        <f t="shared" si="0"/>
        <v>Muy Alto</v>
      </c>
      <c r="F43" s="85" t="s">
        <v>245</v>
      </c>
      <c r="G43" s="128" t="s">
        <v>35</v>
      </c>
      <c r="H43" s="86"/>
      <c r="I43" s="86"/>
    </row>
    <row r="44" spans="1:9" ht="28.8">
      <c r="A44" s="85" t="s">
        <v>244</v>
      </c>
      <c r="B44" s="352" t="s">
        <v>18</v>
      </c>
      <c r="C44" s="353"/>
      <c r="D44" s="123" t="s">
        <v>18</v>
      </c>
      <c r="E44" s="125" t="str">
        <f t="shared" si="0"/>
        <v>Muy Alto</v>
      </c>
      <c r="F44" s="85" t="s">
        <v>242</v>
      </c>
      <c r="G44" s="128" t="s">
        <v>35</v>
      </c>
      <c r="H44" s="86"/>
      <c r="I44" s="86"/>
    </row>
    <row r="45" spans="1:9" ht="28.8">
      <c r="A45" s="85" t="s">
        <v>244</v>
      </c>
      <c r="B45" s="352" t="s">
        <v>18</v>
      </c>
      <c r="C45" s="353"/>
      <c r="D45" s="123" t="s">
        <v>18</v>
      </c>
      <c r="E45" s="125" t="str">
        <f t="shared" si="0"/>
        <v>Muy Alto</v>
      </c>
      <c r="F45" s="85" t="s">
        <v>246</v>
      </c>
      <c r="G45" s="128" t="s">
        <v>35</v>
      </c>
      <c r="H45" s="86"/>
      <c r="I45" s="86"/>
    </row>
    <row r="46" spans="1:9" ht="57.6">
      <c r="A46" s="85" t="s">
        <v>247</v>
      </c>
      <c r="B46" s="352" t="s">
        <v>18</v>
      </c>
      <c r="C46" s="353"/>
      <c r="D46" s="123" t="s">
        <v>18</v>
      </c>
      <c r="E46" s="125" t="str">
        <f t="shared" si="0"/>
        <v>Muy Alto</v>
      </c>
      <c r="F46" s="85" t="s">
        <v>242</v>
      </c>
      <c r="G46" s="128" t="s">
        <v>35</v>
      </c>
      <c r="H46" s="86"/>
      <c r="I46" s="86"/>
    </row>
    <row r="47" spans="1:9" ht="57.6">
      <c r="A47" s="85" t="s">
        <v>247</v>
      </c>
      <c r="B47" s="352" t="s">
        <v>18</v>
      </c>
      <c r="C47" s="353"/>
      <c r="D47" s="123" t="s">
        <v>18</v>
      </c>
      <c r="E47" s="125" t="str">
        <f t="shared" si="0"/>
        <v>Muy Alto</v>
      </c>
      <c r="F47" s="85" t="s">
        <v>246</v>
      </c>
      <c r="G47" s="128" t="s">
        <v>35</v>
      </c>
      <c r="H47" s="86"/>
      <c r="I47" s="86"/>
    </row>
    <row r="48" spans="1:9" ht="57.6">
      <c r="A48" s="85" t="s">
        <v>248</v>
      </c>
      <c r="B48" s="352" t="s">
        <v>18</v>
      </c>
      <c r="C48" s="353"/>
      <c r="D48" s="123" t="s">
        <v>18</v>
      </c>
      <c r="E48" s="125" t="str">
        <f t="shared" si="0"/>
        <v>Muy Alto</v>
      </c>
      <c r="F48" s="85" t="s">
        <v>249</v>
      </c>
      <c r="G48" s="128" t="s">
        <v>35</v>
      </c>
      <c r="H48" s="86"/>
      <c r="I48" s="86"/>
    </row>
    <row r="49" spans="1:9" ht="57.6">
      <c r="A49" s="85" t="s">
        <v>248</v>
      </c>
      <c r="B49" s="352" t="s">
        <v>18</v>
      </c>
      <c r="C49" s="353"/>
      <c r="D49" s="123" t="s">
        <v>18</v>
      </c>
      <c r="E49" s="125" t="str">
        <f t="shared" si="0"/>
        <v>Muy Alto</v>
      </c>
      <c r="F49" s="85" t="s">
        <v>250</v>
      </c>
      <c r="G49" s="128" t="s">
        <v>35</v>
      </c>
      <c r="H49" s="86"/>
      <c r="I49" s="86"/>
    </row>
    <row r="50" spans="1:9" ht="43.2">
      <c r="A50" s="85" t="s">
        <v>251</v>
      </c>
      <c r="B50" s="352" t="s">
        <v>18</v>
      </c>
      <c r="C50" s="353"/>
      <c r="D50" s="123" t="s">
        <v>18</v>
      </c>
      <c r="E50" s="125" t="str">
        <f t="shared" si="0"/>
        <v>Muy Alto</v>
      </c>
      <c r="F50" s="85" t="s">
        <v>252</v>
      </c>
      <c r="G50" s="128" t="s">
        <v>35</v>
      </c>
      <c r="H50" s="86"/>
      <c r="I50" s="86"/>
    </row>
    <row r="51" spans="1:9" ht="43.2">
      <c r="A51" s="85" t="s">
        <v>251</v>
      </c>
      <c r="B51" s="352" t="s">
        <v>18</v>
      </c>
      <c r="C51" s="353"/>
      <c r="D51" s="123" t="s">
        <v>18</v>
      </c>
      <c r="E51" s="125" t="str">
        <f t="shared" si="0"/>
        <v>Muy Alto</v>
      </c>
      <c r="F51" s="85" t="s">
        <v>253</v>
      </c>
      <c r="G51" s="128" t="s">
        <v>35</v>
      </c>
      <c r="H51" s="86"/>
      <c r="I51" s="86"/>
    </row>
    <row r="52" spans="1:9" ht="43.2">
      <c r="A52" s="85" t="s">
        <v>251</v>
      </c>
      <c r="B52" s="352" t="s">
        <v>18</v>
      </c>
      <c r="C52" s="353"/>
      <c r="D52" s="123" t="s">
        <v>18</v>
      </c>
      <c r="E52" s="125" t="str">
        <f t="shared" si="0"/>
        <v>Muy Alto</v>
      </c>
      <c r="F52" s="85" t="s">
        <v>254</v>
      </c>
      <c r="G52" s="128" t="s">
        <v>35</v>
      </c>
      <c r="H52" s="86"/>
      <c r="I52" s="86"/>
    </row>
    <row r="53" spans="1:9" ht="28.8">
      <c r="A53" s="85" t="s">
        <v>255</v>
      </c>
      <c r="B53" s="352" t="s">
        <v>18</v>
      </c>
      <c r="C53" s="353"/>
      <c r="D53" s="123" t="s">
        <v>18</v>
      </c>
      <c r="E53" s="125" t="str">
        <f t="shared" si="0"/>
        <v>Muy Alto</v>
      </c>
      <c r="F53" s="85" t="s">
        <v>232</v>
      </c>
      <c r="G53" s="128" t="s">
        <v>35</v>
      </c>
      <c r="H53" s="86"/>
      <c r="I53" s="86"/>
    </row>
    <row r="54" spans="1:9">
      <c r="A54" s="85" t="s">
        <v>255</v>
      </c>
      <c r="B54" s="352" t="s">
        <v>18</v>
      </c>
      <c r="C54" s="353"/>
      <c r="D54" s="123" t="s">
        <v>18</v>
      </c>
      <c r="E54" s="125" t="str">
        <f t="shared" si="0"/>
        <v>Muy Alto</v>
      </c>
      <c r="F54" s="85" t="s">
        <v>256</v>
      </c>
      <c r="G54" s="128" t="s">
        <v>35</v>
      </c>
      <c r="H54" s="86"/>
      <c r="I54" s="86"/>
    </row>
    <row r="55" spans="1:9">
      <c r="A55" s="85" t="s">
        <v>255</v>
      </c>
      <c r="B55" s="352" t="s">
        <v>18</v>
      </c>
      <c r="C55" s="353"/>
      <c r="D55" s="123" t="s">
        <v>18</v>
      </c>
      <c r="E55" s="125" t="str">
        <f t="shared" si="0"/>
        <v>Muy Alto</v>
      </c>
      <c r="F55" s="85" t="s">
        <v>249</v>
      </c>
      <c r="G55" s="128" t="s">
        <v>35</v>
      </c>
      <c r="H55" s="86"/>
      <c r="I55" s="86"/>
    </row>
    <row r="56" spans="1:9" ht="28.8">
      <c r="A56" s="85" t="s">
        <v>255</v>
      </c>
      <c r="B56" s="352" t="s">
        <v>18</v>
      </c>
      <c r="C56" s="353"/>
      <c r="D56" s="123" t="s">
        <v>18</v>
      </c>
      <c r="E56" s="125" t="str">
        <f t="shared" si="0"/>
        <v>Muy Alto</v>
      </c>
      <c r="F56" s="85" t="s">
        <v>257</v>
      </c>
      <c r="G56" s="128" t="s">
        <v>35</v>
      </c>
      <c r="H56" s="86"/>
      <c r="I56" s="86"/>
    </row>
    <row r="57" spans="1:9" ht="28.8">
      <c r="A57" s="85" t="s">
        <v>255</v>
      </c>
      <c r="B57" s="352" t="s">
        <v>18</v>
      </c>
      <c r="C57" s="353"/>
      <c r="D57" s="123" t="s">
        <v>18</v>
      </c>
      <c r="E57" s="125" t="str">
        <f t="shared" si="0"/>
        <v>Muy Alto</v>
      </c>
      <c r="F57" s="85" t="s">
        <v>236</v>
      </c>
      <c r="G57" s="128" t="s">
        <v>35</v>
      </c>
      <c r="H57" s="86"/>
      <c r="I57" s="86"/>
    </row>
    <row r="58" spans="1:9" ht="28.8">
      <c r="A58" s="85" t="s">
        <v>255</v>
      </c>
      <c r="B58" s="352" t="s">
        <v>18</v>
      </c>
      <c r="C58" s="353"/>
      <c r="D58" s="123" t="s">
        <v>18</v>
      </c>
      <c r="E58" s="125" t="str">
        <f t="shared" si="0"/>
        <v>Muy Alto</v>
      </c>
      <c r="F58" s="85" t="s">
        <v>258</v>
      </c>
      <c r="G58" s="128" t="s">
        <v>35</v>
      </c>
      <c r="H58" s="86"/>
      <c r="I58" s="86"/>
    </row>
    <row r="59" spans="1:9">
      <c r="A59" s="85" t="s">
        <v>255</v>
      </c>
      <c r="B59" s="352" t="s">
        <v>18</v>
      </c>
      <c r="C59" s="353"/>
      <c r="D59" s="123" t="s">
        <v>18</v>
      </c>
      <c r="E59" s="125" t="str">
        <f t="shared" si="0"/>
        <v>Muy Alto</v>
      </c>
      <c r="F59" s="85" t="s">
        <v>259</v>
      </c>
      <c r="G59" s="128" t="s">
        <v>35</v>
      </c>
      <c r="H59" s="86"/>
      <c r="I59" s="86"/>
    </row>
    <row r="60" spans="1:9">
      <c r="A60" s="85" t="s">
        <v>255</v>
      </c>
      <c r="B60" s="352" t="s">
        <v>18</v>
      </c>
      <c r="C60" s="353"/>
      <c r="D60" s="123" t="s">
        <v>18</v>
      </c>
      <c r="E60" s="125" t="str">
        <f t="shared" si="0"/>
        <v>Muy Alto</v>
      </c>
      <c r="F60" s="85" t="s">
        <v>260</v>
      </c>
      <c r="G60" s="128" t="s">
        <v>35</v>
      </c>
      <c r="H60" s="86"/>
      <c r="I60" s="86"/>
    </row>
    <row r="61" spans="1:9" ht="28.8">
      <c r="A61" s="85" t="s">
        <v>255</v>
      </c>
      <c r="B61" s="352" t="s">
        <v>18</v>
      </c>
      <c r="C61" s="353"/>
      <c r="D61" s="123" t="s">
        <v>18</v>
      </c>
      <c r="E61" s="125" t="str">
        <f t="shared" si="0"/>
        <v>Muy Alto</v>
      </c>
      <c r="F61" s="85" t="s">
        <v>261</v>
      </c>
      <c r="G61" s="128" t="s">
        <v>35</v>
      </c>
      <c r="H61" s="86"/>
      <c r="I61" s="86"/>
    </row>
    <row r="62" spans="1:9" ht="57.6">
      <c r="A62" s="85" t="s">
        <v>262</v>
      </c>
      <c r="B62" s="352" t="s">
        <v>18</v>
      </c>
      <c r="C62" s="353"/>
      <c r="D62" s="123" t="s">
        <v>18</v>
      </c>
      <c r="E62" s="125" t="str">
        <f t="shared" si="0"/>
        <v>Muy Alto</v>
      </c>
      <c r="F62" s="85" t="s">
        <v>261</v>
      </c>
      <c r="G62" s="128" t="s">
        <v>35</v>
      </c>
      <c r="H62" s="86"/>
      <c r="I62" s="86"/>
    </row>
    <row r="63" spans="1:9" ht="57.6">
      <c r="A63" s="85" t="s">
        <v>262</v>
      </c>
      <c r="B63" s="352" t="s">
        <v>18</v>
      </c>
      <c r="C63" s="353"/>
      <c r="D63" s="123" t="s">
        <v>18</v>
      </c>
      <c r="E63" s="125" t="str">
        <f t="shared" si="0"/>
        <v>Muy Alto</v>
      </c>
      <c r="F63" s="85" t="s">
        <v>231</v>
      </c>
      <c r="G63" s="128" t="s">
        <v>35</v>
      </c>
      <c r="H63" s="86"/>
      <c r="I63" s="86"/>
    </row>
    <row r="64" spans="1:9" ht="57.6">
      <c r="A64" s="85" t="s">
        <v>262</v>
      </c>
      <c r="B64" s="352" t="s">
        <v>18</v>
      </c>
      <c r="C64" s="353"/>
      <c r="D64" s="123" t="s">
        <v>18</v>
      </c>
      <c r="E64" s="125" t="str">
        <f t="shared" si="0"/>
        <v>Muy Alto</v>
      </c>
      <c r="F64" s="85" t="s">
        <v>232</v>
      </c>
      <c r="G64" s="128" t="s">
        <v>35</v>
      </c>
      <c r="H64" s="86"/>
      <c r="I64" s="86"/>
    </row>
    <row r="65" spans="1:9" ht="57.6">
      <c r="A65" s="85" t="s">
        <v>262</v>
      </c>
      <c r="B65" s="352" t="s">
        <v>18</v>
      </c>
      <c r="C65" s="353"/>
      <c r="D65" s="123" t="s">
        <v>18</v>
      </c>
      <c r="E65" s="125" t="str">
        <f t="shared" si="0"/>
        <v>Muy Alto</v>
      </c>
      <c r="F65" s="85" t="s">
        <v>236</v>
      </c>
      <c r="G65" s="128" t="s">
        <v>35</v>
      </c>
      <c r="H65" s="86"/>
      <c r="I65" s="86"/>
    </row>
    <row r="66" spans="1:9" ht="57.6">
      <c r="A66" s="85" t="s">
        <v>262</v>
      </c>
      <c r="B66" s="352" t="s">
        <v>18</v>
      </c>
      <c r="C66" s="353"/>
      <c r="D66" s="123" t="s">
        <v>18</v>
      </c>
      <c r="E66" s="125" t="str">
        <f t="shared" si="0"/>
        <v>Muy Alto</v>
      </c>
      <c r="F66" s="85" t="s">
        <v>260</v>
      </c>
      <c r="G66" s="128" t="s">
        <v>35</v>
      </c>
      <c r="H66" s="86"/>
      <c r="I66" s="86"/>
    </row>
    <row r="67" spans="1:9" ht="57.6">
      <c r="A67" s="85" t="s">
        <v>262</v>
      </c>
      <c r="B67" s="352" t="s">
        <v>18</v>
      </c>
      <c r="C67" s="353"/>
      <c r="D67" s="123" t="s">
        <v>18</v>
      </c>
      <c r="E67" s="125" t="str">
        <f t="shared" si="0"/>
        <v>Muy Alto</v>
      </c>
      <c r="F67" s="85" t="s">
        <v>249</v>
      </c>
      <c r="G67" s="128" t="s">
        <v>35</v>
      </c>
      <c r="H67" s="86"/>
      <c r="I67" s="86"/>
    </row>
    <row r="68" spans="1:9" ht="57.6">
      <c r="A68" s="85" t="s">
        <v>262</v>
      </c>
      <c r="B68" s="352" t="s">
        <v>18</v>
      </c>
      <c r="C68" s="353"/>
      <c r="D68" s="123" t="s">
        <v>18</v>
      </c>
      <c r="E68" s="125" t="str">
        <f t="shared" si="0"/>
        <v>Muy Alto</v>
      </c>
      <c r="F68" s="85" t="s">
        <v>257</v>
      </c>
      <c r="G68" s="128" t="s">
        <v>35</v>
      </c>
      <c r="H68" s="86"/>
      <c r="I68" s="86"/>
    </row>
    <row r="69" spans="1:9" ht="28.8">
      <c r="A69" s="85" t="s">
        <v>263</v>
      </c>
      <c r="B69" s="352" t="s">
        <v>18</v>
      </c>
      <c r="C69" s="353"/>
      <c r="D69" s="123" t="s">
        <v>18</v>
      </c>
      <c r="E69" s="125" t="str">
        <f t="shared" si="0"/>
        <v>Muy Alto</v>
      </c>
      <c r="F69" s="85" t="s">
        <v>240</v>
      </c>
      <c r="G69" s="128" t="s">
        <v>35</v>
      </c>
      <c r="H69" s="86"/>
      <c r="I69" s="86"/>
    </row>
    <row r="70" spans="1:9" ht="28.8">
      <c r="A70" s="85" t="s">
        <v>263</v>
      </c>
      <c r="B70" s="352" t="s">
        <v>18</v>
      </c>
      <c r="C70" s="353"/>
      <c r="D70" s="123" t="s">
        <v>18</v>
      </c>
      <c r="E70" s="125" t="str">
        <f t="shared" si="0"/>
        <v>Muy Alto</v>
      </c>
      <c r="F70" s="85" t="s">
        <v>249</v>
      </c>
      <c r="G70" s="128" t="s">
        <v>35</v>
      </c>
      <c r="H70" s="86"/>
      <c r="I70" s="86"/>
    </row>
    <row r="71" spans="1:9" ht="57.6">
      <c r="A71" s="85" t="s">
        <v>264</v>
      </c>
      <c r="B71" s="352" t="s">
        <v>18</v>
      </c>
      <c r="C71" s="353"/>
      <c r="D71" s="123" t="s">
        <v>18</v>
      </c>
      <c r="E71" s="125" t="str">
        <f t="shared" ref="E71:E93" si="1">IF(AND(B71="Máxima",D71="Máxima"),"Muy Alto",IF(OR(AND(B71="Significativo",D71="Máxima"),AND(B71="Significativo",D71="Significativo"),AND(B71="Máxima",D71="Significativo")),"Alto",IF(OR(AND(B71="Limitado",D71="Máxima"),AND(B71="Limitado",D71="Significativo"),AND(B71="Significativo",D71="Limitado"),AND(B71="Máxima",D71="Limitado")),"Medio", IF(OR(B71="",D71=""),"", "Bajo"))))</f>
        <v>Muy Alto</v>
      </c>
      <c r="F71" s="85" t="s">
        <v>265</v>
      </c>
      <c r="G71" s="128" t="s">
        <v>35</v>
      </c>
      <c r="H71" s="86"/>
      <c r="I71" s="86"/>
    </row>
    <row r="72" spans="1:9" ht="57.6">
      <c r="A72" s="85" t="s">
        <v>264</v>
      </c>
      <c r="B72" s="352" t="s">
        <v>18</v>
      </c>
      <c r="C72" s="353"/>
      <c r="D72" s="123" t="s">
        <v>18</v>
      </c>
      <c r="E72" s="125" t="str">
        <f t="shared" si="1"/>
        <v>Muy Alto</v>
      </c>
      <c r="F72" s="85" t="s">
        <v>257</v>
      </c>
      <c r="G72" s="128" t="s">
        <v>35</v>
      </c>
      <c r="H72" s="86"/>
      <c r="I72" s="86"/>
    </row>
    <row r="73" spans="1:9" ht="28.8">
      <c r="A73" s="85" t="s">
        <v>266</v>
      </c>
      <c r="B73" s="352" t="s">
        <v>18</v>
      </c>
      <c r="C73" s="353"/>
      <c r="D73" s="123" t="s">
        <v>18</v>
      </c>
      <c r="E73" s="125" t="str">
        <f t="shared" si="1"/>
        <v>Muy Alto</v>
      </c>
      <c r="F73" s="85" t="s">
        <v>265</v>
      </c>
      <c r="G73" s="128" t="s">
        <v>35</v>
      </c>
      <c r="H73" s="86"/>
      <c r="I73" s="86"/>
    </row>
    <row r="74" spans="1:9" ht="43.2">
      <c r="A74" s="85" t="s">
        <v>266</v>
      </c>
      <c r="B74" s="352" t="s">
        <v>18</v>
      </c>
      <c r="C74" s="353"/>
      <c r="D74" s="123" t="s">
        <v>18</v>
      </c>
      <c r="E74" s="125" t="str">
        <f t="shared" si="1"/>
        <v>Muy Alto</v>
      </c>
      <c r="F74" s="85" t="s">
        <v>267</v>
      </c>
      <c r="G74" s="128" t="s">
        <v>35</v>
      </c>
      <c r="H74" s="86"/>
      <c r="I74" s="86"/>
    </row>
    <row r="75" spans="1:9" ht="43.2">
      <c r="A75" s="85" t="s">
        <v>268</v>
      </c>
      <c r="B75" s="352" t="s">
        <v>18</v>
      </c>
      <c r="C75" s="353"/>
      <c r="D75" s="123" t="s">
        <v>18</v>
      </c>
      <c r="E75" s="125" t="str">
        <f t="shared" si="1"/>
        <v>Muy Alto</v>
      </c>
      <c r="F75" s="85" t="s">
        <v>261</v>
      </c>
      <c r="G75" s="128" t="s">
        <v>35</v>
      </c>
      <c r="H75" s="86"/>
      <c r="I75" s="86"/>
    </row>
    <row r="76" spans="1:9" ht="43.2">
      <c r="A76" s="85" t="s">
        <v>268</v>
      </c>
      <c r="B76" s="352" t="s">
        <v>18</v>
      </c>
      <c r="C76" s="353"/>
      <c r="D76" s="123" t="s">
        <v>18</v>
      </c>
      <c r="E76" s="125" t="str">
        <f t="shared" si="1"/>
        <v>Muy Alto</v>
      </c>
      <c r="F76" s="85" t="s">
        <v>269</v>
      </c>
      <c r="G76" s="128" t="s">
        <v>35</v>
      </c>
      <c r="H76" s="86"/>
      <c r="I76" s="86"/>
    </row>
    <row r="77" spans="1:9" ht="43.2">
      <c r="A77" s="85" t="s">
        <v>268</v>
      </c>
      <c r="B77" s="352" t="s">
        <v>18</v>
      </c>
      <c r="C77" s="353"/>
      <c r="D77" s="123" t="s">
        <v>18</v>
      </c>
      <c r="E77" s="125" t="str">
        <f t="shared" si="1"/>
        <v>Muy Alto</v>
      </c>
      <c r="F77" s="85" t="s">
        <v>245</v>
      </c>
      <c r="G77" s="128" t="s">
        <v>35</v>
      </c>
      <c r="H77" s="86"/>
      <c r="I77" s="86"/>
    </row>
    <row r="78" spans="1:9" ht="43.2">
      <c r="A78" s="85" t="s">
        <v>268</v>
      </c>
      <c r="B78" s="352" t="s">
        <v>18</v>
      </c>
      <c r="C78" s="353"/>
      <c r="D78" s="123" t="s">
        <v>18</v>
      </c>
      <c r="E78" s="125" t="str">
        <f t="shared" si="1"/>
        <v>Muy Alto</v>
      </c>
      <c r="F78" s="85" t="s">
        <v>232</v>
      </c>
      <c r="G78" s="128" t="s">
        <v>35</v>
      </c>
      <c r="H78" s="86"/>
      <c r="I78" s="86"/>
    </row>
    <row r="79" spans="1:9" ht="43.2">
      <c r="A79" s="85" t="s">
        <v>268</v>
      </c>
      <c r="B79" s="352" t="s">
        <v>18</v>
      </c>
      <c r="C79" s="353"/>
      <c r="D79" s="123" t="s">
        <v>18</v>
      </c>
      <c r="E79" s="125" t="str">
        <f t="shared" si="1"/>
        <v>Muy Alto</v>
      </c>
      <c r="F79" s="85" t="s">
        <v>270</v>
      </c>
      <c r="G79" s="128" t="s">
        <v>35</v>
      </c>
      <c r="H79" s="86"/>
      <c r="I79" s="86"/>
    </row>
    <row r="80" spans="1:9" ht="43.2">
      <c r="A80" s="85" t="s">
        <v>268</v>
      </c>
      <c r="B80" s="352" t="s">
        <v>18</v>
      </c>
      <c r="C80" s="353"/>
      <c r="D80" s="123" t="s">
        <v>18</v>
      </c>
      <c r="E80" s="125" t="str">
        <f t="shared" si="1"/>
        <v>Muy Alto</v>
      </c>
      <c r="F80" s="85" t="s">
        <v>271</v>
      </c>
      <c r="G80" s="128" t="s">
        <v>35</v>
      </c>
      <c r="H80" s="86"/>
      <c r="I80" s="86"/>
    </row>
    <row r="81" spans="1:9" ht="43.2">
      <c r="A81" s="85" t="s">
        <v>268</v>
      </c>
      <c r="B81" s="352" t="s">
        <v>18</v>
      </c>
      <c r="C81" s="353"/>
      <c r="D81" s="123" t="s">
        <v>18</v>
      </c>
      <c r="E81" s="125" t="str">
        <f t="shared" si="1"/>
        <v>Muy Alto</v>
      </c>
      <c r="F81" s="85" t="s">
        <v>259</v>
      </c>
      <c r="G81" s="128" t="s">
        <v>35</v>
      </c>
      <c r="H81" s="86"/>
      <c r="I81" s="86"/>
    </row>
    <row r="82" spans="1:9" ht="43.2">
      <c r="A82" s="85" t="s">
        <v>268</v>
      </c>
      <c r="B82" s="352" t="s">
        <v>18</v>
      </c>
      <c r="C82" s="353"/>
      <c r="D82" s="123" t="s">
        <v>18</v>
      </c>
      <c r="E82" s="125" t="str">
        <f t="shared" si="1"/>
        <v>Muy Alto</v>
      </c>
      <c r="F82" s="85" t="s">
        <v>257</v>
      </c>
      <c r="G82" s="128" t="s">
        <v>35</v>
      </c>
      <c r="H82" s="86"/>
      <c r="I82" s="86"/>
    </row>
    <row r="83" spans="1:9" ht="57.6">
      <c r="A83" s="85" t="s">
        <v>272</v>
      </c>
      <c r="B83" s="352" t="s">
        <v>18</v>
      </c>
      <c r="C83" s="353"/>
      <c r="D83" s="123" t="s">
        <v>18</v>
      </c>
      <c r="E83" s="125" t="str">
        <f t="shared" si="1"/>
        <v>Muy Alto</v>
      </c>
      <c r="F83" s="85" t="s">
        <v>270</v>
      </c>
      <c r="G83" s="128" t="s">
        <v>35</v>
      </c>
      <c r="H83" s="86"/>
      <c r="I83" s="86"/>
    </row>
    <row r="84" spans="1:9" ht="43.2">
      <c r="A84" s="85" t="s">
        <v>273</v>
      </c>
      <c r="B84" s="352" t="s">
        <v>18</v>
      </c>
      <c r="C84" s="353"/>
      <c r="D84" s="123" t="s">
        <v>18</v>
      </c>
      <c r="E84" s="125" t="str">
        <f t="shared" si="1"/>
        <v>Muy Alto</v>
      </c>
      <c r="F84" s="85" t="s">
        <v>270</v>
      </c>
      <c r="G84" s="128" t="s">
        <v>35</v>
      </c>
      <c r="H84" s="86"/>
      <c r="I84" s="86"/>
    </row>
    <row r="85" spans="1:9" ht="43.2">
      <c r="A85" s="85" t="s">
        <v>273</v>
      </c>
      <c r="B85" s="352" t="s">
        <v>18</v>
      </c>
      <c r="C85" s="353"/>
      <c r="D85" s="123" t="s">
        <v>18</v>
      </c>
      <c r="E85" s="125" t="str">
        <f t="shared" si="1"/>
        <v>Muy Alto</v>
      </c>
      <c r="F85" s="85" t="s">
        <v>257</v>
      </c>
      <c r="G85" s="128" t="s">
        <v>35</v>
      </c>
      <c r="H85" s="86"/>
      <c r="I85" s="86"/>
    </row>
    <row r="86" spans="1:9" ht="57.6">
      <c r="A86" s="85" t="s">
        <v>274</v>
      </c>
      <c r="B86" s="352" t="s">
        <v>18</v>
      </c>
      <c r="C86" s="353"/>
      <c r="D86" s="123" t="s">
        <v>18</v>
      </c>
      <c r="E86" s="125" t="str">
        <f t="shared" si="1"/>
        <v>Muy Alto</v>
      </c>
      <c r="F86" s="85" t="s">
        <v>270</v>
      </c>
      <c r="G86" s="128" t="s">
        <v>35</v>
      </c>
      <c r="H86" s="86"/>
      <c r="I86" s="86"/>
    </row>
    <row r="87" spans="1:9" ht="57.6">
      <c r="A87" s="85" t="s">
        <v>274</v>
      </c>
      <c r="B87" s="352" t="s">
        <v>18</v>
      </c>
      <c r="C87" s="353"/>
      <c r="D87" s="123" t="s">
        <v>18</v>
      </c>
      <c r="E87" s="125" t="str">
        <f t="shared" si="1"/>
        <v>Muy Alto</v>
      </c>
      <c r="F87" s="85" t="s">
        <v>259</v>
      </c>
      <c r="G87" s="128" t="s">
        <v>35</v>
      </c>
      <c r="H87" s="86"/>
      <c r="I87" s="86"/>
    </row>
    <row r="88" spans="1:9">
      <c r="A88" s="85" t="s">
        <v>275</v>
      </c>
      <c r="B88" s="352" t="s">
        <v>18</v>
      </c>
      <c r="C88" s="353"/>
      <c r="D88" s="123" t="s">
        <v>18</v>
      </c>
      <c r="E88" s="125" t="str">
        <f t="shared" si="1"/>
        <v>Muy Alto</v>
      </c>
      <c r="F88" s="85" t="s">
        <v>276</v>
      </c>
      <c r="G88" s="128" t="s">
        <v>35</v>
      </c>
      <c r="H88" s="86"/>
      <c r="I88" s="86"/>
    </row>
    <row r="89" spans="1:9">
      <c r="A89" s="85" t="s">
        <v>275</v>
      </c>
      <c r="B89" s="352" t="s">
        <v>18</v>
      </c>
      <c r="C89" s="353"/>
      <c r="D89" s="123" t="s">
        <v>18</v>
      </c>
      <c r="E89" s="125" t="str">
        <f t="shared" si="1"/>
        <v>Muy Alto</v>
      </c>
      <c r="F89" s="85" t="s">
        <v>276</v>
      </c>
      <c r="G89" s="128" t="s">
        <v>35</v>
      </c>
      <c r="H89" s="86"/>
      <c r="I89" s="86"/>
    </row>
    <row r="90" spans="1:9">
      <c r="A90" s="85" t="s">
        <v>275</v>
      </c>
      <c r="B90" s="352" t="s">
        <v>18</v>
      </c>
      <c r="C90" s="353"/>
      <c r="D90" s="123" t="s">
        <v>18</v>
      </c>
      <c r="E90" s="125" t="str">
        <f t="shared" si="1"/>
        <v>Muy Alto</v>
      </c>
      <c r="F90" s="85" t="s">
        <v>276</v>
      </c>
      <c r="G90" s="128" t="s">
        <v>35</v>
      </c>
      <c r="H90" s="86"/>
      <c r="I90" s="86"/>
    </row>
    <row r="91" spans="1:9">
      <c r="A91" s="85" t="s">
        <v>275</v>
      </c>
      <c r="B91" s="352" t="s">
        <v>18</v>
      </c>
      <c r="C91" s="353"/>
      <c r="D91" s="123" t="s">
        <v>18</v>
      </c>
      <c r="E91" s="125" t="str">
        <f t="shared" si="1"/>
        <v>Muy Alto</v>
      </c>
      <c r="F91" s="85" t="s">
        <v>276</v>
      </c>
      <c r="G91" s="128" t="s">
        <v>35</v>
      </c>
      <c r="H91" s="86"/>
      <c r="I91" s="86"/>
    </row>
    <row r="92" spans="1:9">
      <c r="A92" s="85" t="s">
        <v>275</v>
      </c>
      <c r="B92" s="352" t="s">
        <v>18</v>
      </c>
      <c r="C92" s="353"/>
      <c r="D92" s="123" t="s">
        <v>18</v>
      </c>
      <c r="E92" s="125" t="str">
        <f t="shared" si="1"/>
        <v>Muy Alto</v>
      </c>
      <c r="F92" s="85" t="s">
        <v>276</v>
      </c>
      <c r="G92" s="128" t="s">
        <v>35</v>
      </c>
      <c r="H92" s="86"/>
      <c r="I92" s="86"/>
    </row>
    <row r="93" spans="1:9">
      <c r="A93" s="85" t="s">
        <v>275</v>
      </c>
      <c r="B93" s="352" t="s">
        <v>18</v>
      </c>
      <c r="C93" s="353"/>
      <c r="D93" s="123" t="s">
        <v>18</v>
      </c>
      <c r="E93" s="125" t="str">
        <f t="shared" si="1"/>
        <v>Muy Alto</v>
      </c>
      <c r="F93" s="85" t="s">
        <v>276</v>
      </c>
      <c r="G93" s="128" t="s">
        <v>35</v>
      </c>
      <c r="H93" s="86"/>
      <c r="I93" s="86"/>
    </row>
    <row r="94" spans="1:9">
      <c r="A94" s="87"/>
      <c r="B94" s="87"/>
      <c r="C94" s="87"/>
      <c r="D94" s="87"/>
      <c r="E94" s="87"/>
      <c r="F94" s="87"/>
      <c r="G94" s="129"/>
      <c r="H94" s="87"/>
      <c r="I94" s="87"/>
    </row>
    <row r="95" spans="1:9">
      <c r="A95" s="87"/>
      <c r="B95" s="87"/>
      <c r="C95" s="87"/>
      <c r="D95" s="87"/>
      <c r="E95" s="87"/>
      <c r="F95" s="87"/>
      <c r="G95" s="129"/>
      <c r="H95" s="87"/>
      <c r="I95" s="87"/>
    </row>
    <row r="96" spans="1:9">
      <c r="A96" s="87"/>
      <c r="B96" s="87"/>
      <c r="C96" s="87"/>
      <c r="D96" s="87"/>
      <c r="E96" s="87"/>
      <c r="F96" s="87"/>
      <c r="G96" s="129"/>
      <c r="H96" s="87"/>
      <c r="I96" s="87"/>
    </row>
    <row r="97" spans="1:9">
      <c r="A97" s="87"/>
      <c r="B97" s="87"/>
      <c r="C97" s="87"/>
      <c r="D97" s="87"/>
      <c r="E97" s="87"/>
      <c r="F97" s="87"/>
      <c r="G97" s="129"/>
      <c r="H97" s="87"/>
      <c r="I97" s="87"/>
    </row>
    <row r="98" spans="1:9">
      <c r="A98" s="87"/>
      <c r="B98" s="87"/>
      <c r="C98" s="87"/>
      <c r="D98" s="87"/>
      <c r="E98" s="87"/>
      <c r="F98" s="87"/>
      <c r="G98" s="129"/>
      <c r="H98" s="87"/>
      <c r="I98" s="87"/>
    </row>
    <row r="99" spans="1:9">
      <c r="A99" s="87"/>
      <c r="B99" s="87"/>
      <c r="C99" s="87"/>
      <c r="D99" s="87"/>
      <c r="E99" s="87"/>
      <c r="F99" s="87"/>
      <c r="G99" s="129"/>
      <c r="H99" s="87"/>
      <c r="I99" s="87"/>
    </row>
  </sheetData>
  <mergeCells count="91">
    <mergeCell ref="A2:G2"/>
    <mergeCell ref="H3:I3"/>
    <mergeCell ref="B5:C5"/>
    <mergeCell ref="B9:C9"/>
    <mergeCell ref="B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80:C80"/>
    <mergeCell ref="B69:C69"/>
    <mergeCell ref="B58:C58"/>
    <mergeCell ref="B59:C59"/>
    <mergeCell ref="B60:C60"/>
    <mergeCell ref="B61:C61"/>
    <mergeCell ref="B62:C62"/>
    <mergeCell ref="B63:C63"/>
    <mergeCell ref="B64:C64"/>
    <mergeCell ref="B65:C65"/>
    <mergeCell ref="B66:C66"/>
    <mergeCell ref="B67:C67"/>
    <mergeCell ref="B68:C68"/>
    <mergeCell ref="B75:C75"/>
    <mergeCell ref="B76:C76"/>
    <mergeCell ref="B77:C77"/>
    <mergeCell ref="B78:C78"/>
    <mergeCell ref="B79:C79"/>
    <mergeCell ref="B70:C70"/>
    <mergeCell ref="B71:C71"/>
    <mergeCell ref="B72:C72"/>
    <mergeCell ref="B73:C73"/>
    <mergeCell ref="B74:C74"/>
    <mergeCell ref="B81:C81"/>
    <mergeCell ref="B93:C93"/>
    <mergeCell ref="B82:C82"/>
    <mergeCell ref="B83:C83"/>
    <mergeCell ref="B84:C84"/>
    <mergeCell ref="B85:C85"/>
    <mergeCell ref="B86:C86"/>
    <mergeCell ref="B87:C87"/>
    <mergeCell ref="B88:C88"/>
    <mergeCell ref="B89:C89"/>
    <mergeCell ref="B90:C90"/>
    <mergeCell ref="B91:C91"/>
    <mergeCell ref="B92:C92"/>
  </mergeCells>
  <conditionalFormatting sqref="E6:E100">
    <cfRule type="cellIs" dxfId="20" priority="2" operator="equal">
      <formula>"Medio"</formula>
    </cfRule>
  </conditionalFormatting>
  <conditionalFormatting sqref="G6:G100">
    <cfRule type="cellIs" dxfId="19"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endsWith" priority="1" operator="endsWith" id="{75F1207A-4926-4B21-91D2-FB94B81B701D}">
            <xm:f>RIGHT(E6,LEN("Alto"))="Alto"</xm:f>
            <xm:f>"Alto"</xm:f>
            <x14:dxf>
              <fill>
                <patternFill>
                  <bgColor rgb="FFF49696"/>
                </patternFill>
              </fill>
            </x14:dxf>
          </x14:cfRule>
          <xm:sqref>E6:E100</xm:sqref>
        </x14:conditionalFormatting>
        <x14:conditionalFormatting xmlns:xm="http://schemas.microsoft.com/office/excel/2006/main">
          <x14:cfRule type="endsWith" priority="5" operator="endsWith" id="{7353FFF3-20AB-44D8-BC74-235E07DA7689}">
            <xm:f>RIGHT(G6,LEN("Alto"))="Alto"</xm:f>
            <xm:f>"Alto"</xm:f>
            <x14:dxf>
              <fill>
                <patternFill>
                  <bgColor rgb="FFF49696"/>
                </patternFill>
              </fill>
            </x14:dxf>
          </x14:cfRule>
          <xm:sqref>G6:G100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10041DC-4D0E-4DA5-92D4-888BE15D561A}">
          <x14:formula1>
            <xm:f>Param!$G$2:$G$5</xm:f>
          </x14:formula1>
          <xm:sqref>G6:G93</xm:sqref>
        </x14:dataValidation>
        <x14:dataValidation type="list" allowBlank="1" showInputMessage="1" showErrorMessage="1" xr:uid="{1880DEC1-586C-4A48-9C67-BF960FB5DDCA}">
          <x14:formula1>
            <xm:f>Param!$F$2:$F$5</xm:f>
          </x14:formula1>
          <xm:sqref>B6:D93</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C0089-824C-4A5F-A083-EEE6BAB723DD}">
  <sheetPr>
    <tabColor rgb="FFFFFF00"/>
  </sheetPr>
  <dimension ref="A1:K100"/>
  <sheetViews>
    <sheetView view="pageBreakPreview" zoomScale="60" zoomScaleNormal="10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27" customWidth="1"/>
    <col min="8" max="8" width="17.6640625" customWidth="1"/>
    <col min="9" max="9" width="7.88671875" customWidth="1"/>
    <col min="10" max="10" width="30.88671875" style="34" customWidth="1"/>
  </cols>
  <sheetData>
    <row r="1" spans="1:11" ht="25.8">
      <c r="A1" s="1" t="s">
        <v>605</v>
      </c>
    </row>
    <row r="2" spans="1:11" ht="42.6" customHeight="1">
      <c r="A2" s="292" t="s">
        <v>604</v>
      </c>
      <c r="B2" s="292"/>
      <c r="C2" s="292"/>
      <c r="D2" s="292"/>
      <c r="E2" s="292"/>
      <c r="F2" s="292"/>
      <c r="G2" s="292"/>
      <c r="H2" s="292"/>
      <c r="I2" s="292"/>
      <c r="J2" s="1"/>
      <c r="K2" s="34"/>
    </row>
    <row r="3" spans="1:11" s="92" customFormat="1" ht="31.2">
      <c r="A3" s="100" t="s">
        <v>192</v>
      </c>
      <c r="B3" s="89"/>
      <c r="C3" s="96" t="s">
        <v>193</v>
      </c>
      <c r="D3" s="99" t="s">
        <v>194</v>
      </c>
      <c r="E3" s="97" t="s">
        <v>195</v>
      </c>
      <c r="F3" s="99" t="s">
        <v>196</v>
      </c>
      <c r="G3" s="98" t="s">
        <v>197</v>
      </c>
      <c r="H3" s="354" t="s">
        <v>198</v>
      </c>
      <c r="I3" s="354"/>
      <c r="J3" s="90"/>
      <c r="K3" s="91"/>
    </row>
    <row r="4" spans="1:11" ht="25.8">
      <c r="A4" s="88"/>
      <c r="B4" s="88"/>
      <c r="C4" s="88"/>
      <c r="D4" s="88"/>
      <c r="E4" s="88"/>
      <c r="F4" s="88"/>
      <c r="G4" s="126"/>
      <c r="H4" s="88"/>
      <c r="I4" s="88"/>
      <c r="J4" s="1"/>
      <c r="K4" s="34"/>
    </row>
    <row r="5" spans="1:11" s="95" customFormat="1" ht="28.8">
      <c r="A5" s="93" t="s">
        <v>199</v>
      </c>
      <c r="B5" s="355" t="s">
        <v>200</v>
      </c>
      <c r="C5" s="355"/>
      <c r="D5" s="93" t="s">
        <v>201</v>
      </c>
      <c r="E5" s="93" t="s">
        <v>202</v>
      </c>
      <c r="F5" s="93" t="s">
        <v>203</v>
      </c>
      <c r="G5" s="93" t="s">
        <v>204</v>
      </c>
      <c r="H5" s="93" t="s">
        <v>205</v>
      </c>
      <c r="I5" s="93" t="s">
        <v>192</v>
      </c>
      <c r="J5" s="93" t="s">
        <v>206</v>
      </c>
      <c r="K5" s="94"/>
    </row>
    <row r="6" spans="1:11" s="34" customFormat="1" ht="86.4">
      <c r="A6" s="85" t="s">
        <v>615</v>
      </c>
      <c r="B6" s="352" t="s">
        <v>18</v>
      </c>
      <c r="C6" s="353"/>
      <c r="D6" s="123" t="s">
        <v>18</v>
      </c>
      <c r="E6" s="125" t="str">
        <f t="shared" ref="E6:E33" si="0">IF(AND(B6="Máxima",D6="Máxima"),"Muy Alto",IF(OR(AND(B6="Significativo",D6="Máxima"),AND(B6="Significativo",D6="Significativo"),AND(B6="Máxima",D6="Significativo")),"Alto",IF(OR(AND(B6="Limitado",D6="Máxima"),AND(B6="Limitado",D6="Significativo"),AND(B6="Significativo",D6="Limitado"),AND(B6="Máxima",D6="Limitado")),"Medio", IF(OR(B6="",D6=""),"", "Bajo"))))</f>
        <v>Muy Alto</v>
      </c>
      <c r="F6" s="85" t="s">
        <v>680</v>
      </c>
      <c r="G6" s="128" t="s">
        <v>35</v>
      </c>
      <c r="H6" s="86"/>
      <c r="I6" s="86"/>
      <c r="K6"/>
    </row>
    <row r="7" spans="1:11" s="34" customFormat="1" ht="86.4">
      <c r="A7" s="85" t="s">
        <v>615</v>
      </c>
      <c r="B7" s="352" t="s">
        <v>18</v>
      </c>
      <c r="C7" s="353"/>
      <c r="D7" s="123" t="s">
        <v>18</v>
      </c>
      <c r="E7" s="125" t="str">
        <f t="shared" si="0"/>
        <v>Muy Alto</v>
      </c>
      <c r="F7" s="85" t="s">
        <v>681</v>
      </c>
      <c r="G7" s="128" t="s">
        <v>35</v>
      </c>
      <c r="H7" s="86"/>
      <c r="I7" s="86"/>
      <c r="K7"/>
    </row>
    <row r="8" spans="1:11" s="34" customFormat="1" ht="43.2">
      <c r="A8" s="85" t="s">
        <v>615</v>
      </c>
      <c r="B8" s="352" t="s">
        <v>18</v>
      </c>
      <c r="C8" s="353"/>
      <c r="D8" s="123" t="s">
        <v>18</v>
      </c>
      <c r="E8" s="125" t="str">
        <f t="shared" si="0"/>
        <v>Muy Alto</v>
      </c>
      <c r="F8" s="85" t="s">
        <v>682</v>
      </c>
      <c r="G8" s="128" t="s">
        <v>35</v>
      </c>
      <c r="H8" s="86"/>
      <c r="I8" s="86"/>
      <c r="K8"/>
    </row>
    <row r="9" spans="1:11" s="34" customFormat="1" ht="57.6">
      <c r="A9" s="85" t="s">
        <v>615</v>
      </c>
      <c r="B9" s="352" t="s">
        <v>18</v>
      </c>
      <c r="C9" s="353"/>
      <c r="D9" s="123" t="s">
        <v>18</v>
      </c>
      <c r="E9" s="125" t="str">
        <f t="shared" si="0"/>
        <v>Muy Alto</v>
      </c>
      <c r="F9" s="85" t="s">
        <v>683</v>
      </c>
      <c r="G9" s="128" t="s">
        <v>35</v>
      </c>
      <c r="H9" s="86"/>
      <c r="I9" s="86"/>
      <c r="K9"/>
    </row>
    <row r="10" spans="1:11" s="34" customFormat="1" ht="72">
      <c r="A10" s="85" t="s">
        <v>615</v>
      </c>
      <c r="B10" s="352" t="s">
        <v>18</v>
      </c>
      <c r="C10" s="353"/>
      <c r="D10" s="123" t="s">
        <v>18</v>
      </c>
      <c r="E10" s="125" t="str">
        <f t="shared" si="0"/>
        <v>Muy Alto</v>
      </c>
      <c r="F10" s="85" t="s">
        <v>684</v>
      </c>
      <c r="G10" s="128" t="s">
        <v>35</v>
      </c>
      <c r="H10" s="86"/>
      <c r="I10" s="86"/>
      <c r="K10"/>
    </row>
    <row r="11" spans="1:11" s="34" customFormat="1" ht="57.6">
      <c r="A11" s="85" t="s">
        <v>615</v>
      </c>
      <c r="B11" s="352" t="s">
        <v>18</v>
      </c>
      <c r="C11" s="353"/>
      <c r="D11" s="123" t="s">
        <v>18</v>
      </c>
      <c r="E11" s="125" t="str">
        <f t="shared" si="0"/>
        <v>Muy Alto</v>
      </c>
      <c r="F11" s="85" t="s">
        <v>685</v>
      </c>
      <c r="G11" s="128" t="s">
        <v>35</v>
      </c>
      <c r="H11" s="86"/>
      <c r="I11" s="86"/>
      <c r="K11"/>
    </row>
    <row r="12" spans="1:11" s="34" customFormat="1" ht="57.6">
      <c r="A12" s="85" t="s">
        <v>615</v>
      </c>
      <c r="B12" s="352" t="s">
        <v>18</v>
      </c>
      <c r="C12" s="353"/>
      <c r="D12" s="123" t="s">
        <v>18</v>
      </c>
      <c r="E12" s="125" t="str">
        <f t="shared" si="0"/>
        <v>Muy Alto</v>
      </c>
      <c r="F12" s="85" t="s">
        <v>686</v>
      </c>
      <c r="G12" s="128" t="s">
        <v>35</v>
      </c>
      <c r="H12" s="86"/>
      <c r="I12" s="86"/>
      <c r="K12"/>
    </row>
    <row r="13" spans="1:11" s="34" customFormat="1" ht="57.6">
      <c r="A13" s="85" t="s">
        <v>616</v>
      </c>
      <c r="B13" s="352" t="s">
        <v>18</v>
      </c>
      <c r="C13" s="353"/>
      <c r="D13" s="123" t="s">
        <v>18</v>
      </c>
      <c r="E13" s="125" t="str">
        <f t="shared" si="0"/>
        <v>Muy Alto</v>
      </c>
      <c r="F13" s="85" t="s">
        <v>687</v>
      </c>
      <c r="G13" s="128" t="s">
        <v>35</v>
      </c>
      <c r="H13" s="86"/>
      <c r="I13" s="86"/>
      <c r="K13"/>
    </row>
    <row r="14" spans="1:11" s="34" customFormat="1" ht="57.6">
      <c r="A14" s="85" t="s">
        <v>616</v>
      </c>
      <c r="B14" s="352" t="s">
        <v>18</v>
      </c>
      <c r="C14" s="353"/>
      <c r="D14" s="123" t="s">
        <v>18</v>
      </c>
      <c r="E14" s="125" t="str">
        <f t="shared" si="0"/>
        <v>Muy Alto</v>
      </c>
      <c r="F14" s="85" t="s">
        <v>688</v>
      </c>
      <c r="G14" s="128" t="s">
        <v>35</v>
      </c>
      <c r="H14" s="86"/>
      <c r="I14" s="86"/>
      <c r="K14"/>
    </row>
    <row r="15" spans="1:11" s="34" customFormat="1" ht="43.2">
      <c r="A15" s="85" t="s">
        <v>617</v>
      </c>
      <c r="B15" s="352" t="s">
        <v>18</v>
      </c>
      <c r="C15" s="353"/>
      <c r="D15" s="123" t="s">
        <v>18</v>
      </c>
      <c r="E15" s="125" t="str">
        <f t="shared" si="0"/>
        <v>Muy Alto</v>
      </c>
      <c r="F15" s="85" t="s">
        <v>689</v>
      </c>
      <c r="G15" s="128" t="s">
        <v>35</v>
      </c>
      <c r="H15" s="86"/>
      <c r="I15" s="86"/>
      <c r="K15"/>
    </row>
    <row r="16" spans="1:11" s="34" customFormat="1" ht="43.2">
      <c r="A16" s="85" t="s">
        <v>617</v>
      </c>
      <c r="B16" s="352" t="s">
        <v>18</v>
      </c>
      <c r="C16" s="353"/>
      <c r="D16" s="123" t="s">
        <v>18</v>
      </c>
      <c r="E16" s="125" t="str">
        <f t="shared" si="0"/>
        <v>Muy Alto</v>
      </c>
      <c r="F16" s="85" t="s">
        <v>690</v>
      </c>
      <c r="G16" s="128" t="s">
        <v>35</v>
      </c>
      <c r="H16" s="86"/>
      <c r="I16" s="86"/>
      <c r="K16"/>
    </row>
    <row r="17" spans="1:11" s="34" customFormat="1" ht="57.6">
      <c r="A17" s="85" t="s">
        <v>617</v>
      </c>
      <c r="B17" s="352" t="s">
        <v>18</v>
      </c>
      <c r="C17" s="353"/>
      <c r="D17" s="123" t="s">
        <v>18</v>
      </c>
      <c r="E17" s="125" t="str">
        <f t="shared" si="0"/>
        <v>Muy Alto</v>
      </c>
      <c r="F17" s="85" t="s">
        <v>691</v>
      </c>
      <c r="G17" s="128" t="s">
        <v>35</v>
      </c>
      <c r="H17" s="86"/>
      <c r="I17" s="86"/>
      <c r="K17"/>
    </row>
    <row r="18" spans="1:11" s="34" customFormat="1" ht="57.6">
      <c r="A18" s="85" t="s">
        <v>617</v>
      </c>
      <c r="B18" s="352" t="s">
        <v>18</v>
      </c>
      <c r="C18" s="353"/>
      <c r="D18" s="123" t="s">
        <v>18</v>
      </c>
      <c r="E18" s="125" t="str">
        <f t="shared" si="0"/>
        <v>Muy Alto</v>
      </c>
      <c r="F18" s="85" t="s">
        <v>692</v>
      </c>
      <c r="G18" s="128" t="s">
        <v>35</v>
      </c>
      <c r="H18" s="86"/>
      <c r="I18" s="86"/>
      <c r="K18"/>
    </row>
    <row r="19" spans="1:11" s="34" customFormat="1" ht="57.6">
      <c r="A19" s="85" t="s">
        <v>618</v>
      </c>
      <c r="B19" s="352" t="s">
        <v>18</v>
      </c>
      <c r="C19" s="353"/>
      <c r="D19" s="123" t="s">
        <v>18</v>
      </c>
      <c r="E19" s="125" t="str">
        <f t="shared" si="0"/>
        <v>Muy Alto</v>
      </c>
      <c r="F19" s="85" t="s">
        <v>693</v>
      </c>
      <c r="G19" s="128" t="s">
        <v>35</v>
      </c>
      <c r="H19" s="86"/>
      <c r="I19" s="86"/>
      <c r="K19"/>
    </row>
    <row r="20" spans="1:11" s="34" customFormat="1" ht="43.2">
      <c r="A20" s="85" t="s">
        <v>619</v>
      </c>
      <c r="B20" s="352" t="s">
        <v>18</v>
      </c>
      <c r="C20" s="353"/>
      <c r="D20" s="123" t="s">
        <v>18</v>
      </c>
      <c r="E20" s="125" t="str">
        <f t="shared" si="0"/>
        <v>Muy Alto</v>
      </c>
      <c r="F20" s="85" t="s">
        <v>694</v>
      </c>
      <c r="G20" s="128" t="s">
        <v>35</v>
      </c>
      <c r="H20" s="86"/>
      <c r="I20" s="86"/>
      <c r="K20"/>
    </row>
    <row r="21" spans="1:11" s="34" customFormat="1" ht="57.6">
      <c r="A21" s="85" t="s">
        <v>619</v>
      </c>
      <c r="B21" s="352" t="s">
        <v>18</v>
      </c>
      <c r="C21" s="353"/>
      <c r="D21" s="123" t="s">
        <v>18</v>
      </c>
      <c r="E21" s="125" t="str">
        <f t="shared" si="0"/>
        <v>Muy Alto</v>
      </c>
      <c r="F21" s="85" t="s">
        <v>695</v>
      </c>
      <c r="G21" s="128" t="s">
        <v>35</v>
      </c>
      <c r="H21" s="86"/>
      <c r="I21" s="86"/>
      <c r="K21"/>
    </row>
    <row r="22" spans="1:11" s="34" customFormat="1" ht="72">
      <c r="A22" s="85" t="s">
        <v>620</v>
      </c>
      <c r="B22" s="352" t="s">
        <v>18</v>
      </c>
      <c r="C22" s="353"/>
      <c r="D22" s="123" t="s">
        <v>18</v>
      </c>
      <c r="E22" s="125" t="str">
        <f t="shared" si="0"/>
        <v>Muy Alto</v>
      </c>
      <c r="F22" s="85" t="s">
        <v>696</v>
      </c>
      <c r="G22" s="128" t="s">
        <v>35</v>
      </c>
      <c r="H22" s="86"/>
      <c r="I22" s="86"/>
      <c r="K22"/>
    </row>
    <row r="23" spans="1:11" s="34" customFormat="1" ht="86.4">
      <c r="A23" s="85" t="s">
        <v>620</v>
      </c>
      <c r="B23" s="352" t="s">
        <v>18</v>
      </c>
      <c r="C23" s="353"/>
      <c r="D23" s="123" t="s">
        <v>18</v>
      </c>
      <c r="E23" s="125" t="str">
        <f t="shared" si="0"/>
        <v>Muy Alto</v>
      </c>
      <c r="F23" s="85" t="s">
        <v>697</v>
      </c>
      <c r="G23" s="128" t="s">
        <v>35</v>
      </c>
      <c r="H23" s="86"/>
      <c r="I23" s="86"/>
      <c r="K23"/>
    </row>
    <row r="24" spans="1:11" s="34" customFormat="1" ht="28.8">
      <c r="A24" s="85" t="s">
        <v>620</v>
      </c>
      <c r="B24" s="352" t="s">
        <v>18</v>
      </c>
      <c r="C24" s="353"/>
      <c r="D24" s="123" t="s">
        <v>18</v>
      </c>
      <c r="E24" s="125" t="str">
        <f t="shared" si="0"/>
        <v>Muy Alto</v>
      </c>
      <c r="F24" s="85" t="s">
        <v>698</v>
      </c>
      <c r="G24" s="128" t="s">
        <v>35</v>
      </c>
      <c r="H24" s="86"/>
      <c r="I24" s="86"/>
      <c r="K24"/>
    </row>
    <row r="25" spans="1:11" s="34" customFormat="1" ht="28.8">
      <c r="A25" s="85" t="s">
        <v>620</v>
      </c>
      <c r="B25" s="352" t="s">
        <v>18</v>
      </c>
      <c r="C25" s="353"/>
      <c r="D25" s="123" t="s">
        <v>18</v>
      </c>
      <c r="E25" s="125" t="str">
        <f t="shared" si="0"/>
        <v>Muy Alto</v>
      </c>
      <c r="F25" s="85" t="s">
        <v>699</v>
      </c>
      <c r="G25" s="128" t="s">
        <v>35</v>
      </c>
      <c r="H25" s="86"/>
      <c r="I25" s="86"/>
      <c r="K25"/>
    </row>
    <row r="26" spans="1:11" s="34" customFormat="1" ht="72">
      <c r="A26" s="85" t="s">
        <v>620</v>
      </c>
      <c r="B26" s="352" t="s">
        <v>18</v>
      </c>
      <c r="C26" s="353"/>
      <c r="D26" s="123" t="s">
        <v>18</v>
      </c>
      <c r="E26" s="125" t="str">
        <f t="shared" si="0"/>
        <v>Muy Alto</v>
      </c>
      <c r="F26" s="85" t="s">
        <v>700</v>
      </c>
      <c r="G26" s="128" t="s">
        <v>35</v>
      </c>
      <c r="H26" s="86"/>
      <c r="I26" s="86"/>
      <c r="K26"/>
    </row>
    <row r="27" spans="1:11" s="34" customFormat="1" ht="28.8">
      <c r="A27" s="85" t="s">
        <v>620</v>
      </c>
      <c r="B27" s="352" t="s">
        <v>18</v>
      </c>
      <c r="C27" s="353"/>
      <c r="D27" s="123" t="s">
        <v>18</v>
      </c>
      <c r="E27" s="125" t="str">
        <f t="shared" si="0"/>
        <v>Muy Alto</v>
      </c>
      <c r="F27" s="85" t="s">
        <v>701</v>
      </c>
      <c r="G27" s="128" t="s">
        <v>35</v>
      </c>
      <c r="H27" s="86"/>
      <c r="I27" s="86"/>
      <c r="K27"/>
    </row>
    <row r="28" spans="1:11" s="34" customFormat="1" ht="72">
      <c r="A28" s="85" t="s">
        <v>620</v>
      </c>
      <c r="B28" s="352" t="s">
        <v>18</v>
      </c>
      <c r="C28" s="353"/>
      <c r="D28" s="123" t="s">
        <v>18</v>
      </c>
      <c r="E28" s="125" t="str">
        <f t="shared" si="0"/>
        <v>Muy Alto</v>
      </c>
      <c r="F28" s="85" t="s">
        <v>702</v>
      </c>
      <c r="G28" s="128" t="s">
        <v>35</v>
      </c>
      <c r="H28" s="86"/>
      <c r="I28" s="86"/>
      <c r="K28"/>
    </row>
    <row r="29" spans="1:11" s="34" customFormat="1" ht="72">
      <c r="A29" s="85" t="s">
        <v>620</v>
      </c>
      <c r="B29" s="352" t="s">
        <v>18</v>
      </c>
      <c r="C29" s="353"/>
      <c r="D29" s="123" t="s">
        <v>18</v>
      </c>
      <c r="E29" s="125" t="str">
        <f t="shared" si="0"/>
        <v>Muy Alto</v>
      </c>
      <c r="F29" s="85" t="s">
        <v>703</v>
      </c>
      <c r="G29" s="128" t="s">
        <v>35</v>
      </c>
      <c r="H29" s="86"/>
      <c r="I29" s="86"/>
      <c r="K29"/>
    </row>
    <row r="30" spans="1:11" s="34" customFormat="1" ht="28.8">
      <c r="A30" s="85" t="s">
        <v>620</v>
      </c>
      <c r="B30" s="352" t="s">
        <v>18</v>
      </c>
      <c r="C30" s="353"/>
      <c r="D30" s="123" t="s">
        <v>18</v>
      </c>
      <c r="E30" s="125" t="str">
        <f t="shared" si="0"/>
        <v>Muy Alto</v>
      </c>
      <c r="F30" s="85" t="s">
        <v>704</v>
      </c>
      <c r="G30" s="128" t="s">
        <v>35</v>
      </c>
      <c r="H30" s="86"/>
      <c r="I30" s="86"/>
      <c r="K30"/>
    </row>
    <row r="31" spans="1:11" s="34" customFormat="1" ht="86.4">
      <c r="A31" s="85" t="s">
        <v>620</v>
      </c>
      <c r="B31" s="352" t="s">
        <v>18</v>
      </c>
      <c r="C31" s="353"/>
      <c r="D31" s="123" t="s">
        <v>18</v>
      </c>
      <c r="E31" s="125" t="str">
        <f t="shared" si="0"/>
        <v>Muy Alto</v>
      </c>
      <c r="F31" s="85" t="s">
        <v>705</v>
      </c>
      <c r="G31" s="128" t="s">
        <v>35</v>
      </c>
      <c r="H31" s="86"/>
      <c r="I31" s="86"/>
      <c r="K31"/>
    </row>
    <row r="32" spans="1:11" s="34" customFormat="1" ht="57.6">
      <c r="A32" s="85" t="s">
        <v>621</v>
      </c>
      <c r="B32" s="352" t="s">
        <v>18</v>
      </c>
      <c r="C32" s="353"/>
      <c r="D32" s="123" t="s">
        <v>18</v>
      </c>
      <c r="E32" s="125" t="str">
        <f t="shared" si="0"/>
        <v>Muy Alto</v>
      </c>
      <c r="F32" s="85" t="s">
        <v>706</v>
      </c>
      <c r="G32" s="128" t="s">
        <v>35</v>
      </c>
      <c r="H32" s="86"/>
      <c r="I32" s="86"/>
      <c r="K32"/>
    </row>
    <row r="33" spans="1:11" ht="43.2">
      <c r="A33" s="85" t="s">
        <v>606</v>
      </c>
      <c r="B33" s="352" t="s">
        <v>18</v>
      </c>
      <c r="C33" s="353"/>
      <c r="D33" s="123" t="s">
        <v>18</v>
      </c>
      <c r="E33" s="125" t="str">
        <f t="shared" si="0"/>
        <v>Muy Alto</v>
      </c>
      <c r="F33" s="85" t="s">
        <v>624</v>
      </c>
      <c r="G33" s="128" t="s">
        <v>35</v>
      </c>
      <c r="H33" s="86"/>
      <c r="I33" s="96" t="s">
        <v>193</v>
      </c>
    </row>
    <row r="34" spans="1:11" ht="43.2">
      <c r="A34" s="85" t="s">
        <v>606</v>
      </c>
      <c r="B34" s="352" t="s">
        <v>29</v>
      </c>
      <c r="C34" s="353"/>
      <c r="D34" s="123" t="s">
        <v>24</v>
      </c>
      <c r="E34" s="125" t="str">
        <f t="shared" ref="E34:E88" si="1">IF(AND(B34="Máxima",D34="Máxima"),"Muy Alto",IF(OR(AND(B34="Significativo",D34="Máxima"),AND(B34="Significativo",D34="Significativo"),AND(B34="Máxima",D34="Significativo")),"Alto",IF(OR(AND(B34="Limitado",D34="Máxima"),AND(B34="Limitado",D34="Significativo"),AND(B34="Significativo",D34="Limitado"),AND(B34="Máxima",D34="Limitado")),"Medio", IF(OR(B34="",D34=""),"", "Bajo"))))</f>
        <v>Medio</v>
      </c>
      <c r="F34" s="85" t="s">
        <v>625</v>
      </c>
      <c r="G34" s="128" t="s">
        <v>30</v>
      </c>
      <c r="H34" s="86"/>
      <c r="I34" s="97" t="s">
        <v>195</v>
      </c>
    </row>
    <row r="35" spans="1:11" ht="43.2">
      <c r="A35" s="85" t="s">
        <v>606</v>
      </c>
      <c r="B35" s="352" t="s">
        <v>18</v>
      </c>
      <c r="C35" s="353"/>
      <c r="D35" s="123" t="s">
        <v>18</v>
      </c>
      <c r="E35" s="125" t="str">
        <f t="shared" si="1"/>
        <v>Muy Alto</v>
      </c>
      <c r="F35" s="85" t="s">
        <v>626</v>
      </c>
      <c r="G35" s="128" t="s">
        <v>35</v>
      </c>
      <c r="H35" s="86"/>
      <c r="I35" s="97" t="s">
        <v>195</v>
      </c>
    </row>
    <row r="36" spans="1:11" ht="57.6">
      <c r="A36" s="85" t="s">
        <v>606</v>
      </c>
      <c r="B36" s="352" t="s">
        <v>18</v>
      </c>
      <c r="C36" s="353"/>
      <c r="D36" s="123" t="s">
        <v>18</v>
      </c>
      <c r="E36" s="125" t="str">
        <f t="shared" si="1"/>
        <v>Muy Alto</v>
      </c>
      <c r="F36" s="85" t="s">
        <v>627</v>
      </c>
      <c r="G36" s="128" t="s">
        <v>35</v>
      </c>
      <c r="H36" s="86"/>
      <c r="I36" s="98" t="s">
        <v>197</v>
      </c>
    </row>
    <row r="37" spans="1:11" ht="43.2">
      <c r="A37" s="85" t="s">
        <v>606</v>
      </c>
      <c r="B37" s="352" t="s">
        <v>18</v>
      </c>
      <c r="C37" s="353"/>
      <c r="D37" s="123" t="s">
        <v>18</v>
      </c>
      <c r="E37" s="125" t="str">
        <f t="shared" si="1"/>
        <v>Muy Alto</v>
      </c>
      <c r="F37" s="85" t="s">
        <v>628</v>
      </c>
      <c r="G37" s="128" t="s">
        <v>35</v>
      </c>
      <c r="H37" s="86"/>
      <c r="I37" s="86"/>
    </row>
    <row r="38" spans="1:11" ht="43.2">
      <c r="A38" s="85" t="s">
        <v>606</v>
      </c>
      <c r="B38" s="352" t="s">
        <v>18</v>
      </c>
      <c r="C38" s="353"/>
      <c r="D38" s="123" t="s">
        <v>18</v>
      </c>
      <c r="E38" s="125" t="str">
        <f t="shared" si="1"/>
        <v>Muy Alto</v>
      </c>
      <c r="F38" s="85" t="s">
        <v>629</v>
      </c>
      <c r="G38" s="128" t="s">
        <v>35</v>
      </c>
      <c r="H38" s="86"/>
      <c r="I38" s="86"/>
    </row>
    <row r="39" spans="1:11" ht="43.2">
      <c r="A39" s="85" t="s">
        <v>606</v>
      </c>
      <c r="B39" s="352" t="s">
        <v>18</v>
      </c>
      <c r="C39" s="353"/>
      <c r="D39" s="123" t="s">
        <v>18</v>
      </c>
      <c r="E39" s="125" t="str">
        <f t="shared" si="1"/>
        <v>Muy Alto</v>
      </c>
      <c r="F39" s="85" t="s">
        <v>630</v>
      </c>
      <c r="G39" s="128" t="s">
        <v>35</v>
      </c>
      <c r="H39" s="86"/>
      <c r="I39" s="86"/>
    </row>
    <row r="40" spans="1:11" ht="43.2">
      <c r="A40" s="85" t="s">
        <v>606</v>
      </c>
      <c r="B40" s="352" t="s">
        <v>18</v>
      </c>
      <c r="C40" s="353"/>
      <c r="D40" s="123" t="s">
        <v>18</v>
      </c>
      <c r="E40" s="125" t="str">
        <f t="shared" si="1"/>
        <v>Muy Alto</v>
      </c>
      <c r="F40" s="85" t="s">
        <v>631</v>
      </c>
      <c r="G40" s="128" t="s">
        <v>35</v>
      </c>
      <c r="H40" s="86"/>
      <c r="I40" s="86"/>
    </row>
    <row r="41" spans="1:11" ht="43.2">
      <c r="A41" s="85" t="s">
        <v>606</v>
      </c>
      <c r="B41" s="352" t="s">
        <v>18</v>
      </c>
      <c r="C41" s="353"/>
      <c r="D41" s="123" t="s">
        <v>18</v>
      </c>
      <c r="E41" s="125" t="str">
        <f t="shared" si="1"/>
        <v>Muy Alto</v>
      </c>
      <c r="F41" s="85" t="s">
        <v>632</v>
      </c>
      <c r="G41" s="128" t="s">
        <v>35</v>
      </c>
      <c r="H41" s="86"/>
      <c r="I41" s="86"/>
    </row>
    <row r="42" spans="1:11" ht="43.2">
      <c r="A42" s="85" t="s">
        <v>606</v>
      </c>
      <c r="B42" s="352" t="s">
        <v>18</v>
      </c>
      <c r="C42" s="353"/>
      <c r="D42" s="123" t="s">
        <v>18</v>
      </c>
      <c r="E42" s="125" t="str">
        <f t="shared" si="1"/>
        <v>Muy Alto</v>
      </c>
      <c r="F42" s="85" t="s">
        <v>633</v>
      </c>
      <c r="G42" s="128" t="s">
        <v>35</v>
      </c>
      <c r="H42" s="86"/>
      <c r="I42" s="86"/>
    </row>
    <row r="43" spans="1:11" ht="57.6">
      <c r="A43" s="85" t="s">
        <v>606</v>
      </c>
      <c r="B43" s="352" t="s">
        <v>18</v>
      </c>
      <c r="C43" s="353"/>
      <c r="D43" s="123" t="s">
        <v>18</v>
      </c>
      <c r="E43" s="125" t="str">
        <f t="shared" si="1"/>
        <v>Muy Alto</v>
      </c>
      <c r="F43" s="85" t="s">
        <v>634</v>
      </c>
      <c r="G43" s="128" t="s">
        <v>35</v>
      </c>
      <c r="H43" s="86"/>
      <c r="I43" s="86"/>
    </row>
    <row r="44" spans="1:11" s="34" customFormat="1" ht="43.2">
      <c r="A44" s="85" t="s">
        <v>606</v>
      </c>
      <c r="B44" s="352" t="s">
        <v>18</v>
      </c>
      <c r="C44" s="353"/>
      <c r="D44" s="123" t="s">
        <v>18</v>
      </c>
      <c r="E44" s="125" t="str">
        <f t="shared" si="1"/>
        <v>Muy Alto</v>
      </c>
      <c r="F44" s="85" t="s">
        <v>635</v>
      </c>
      <c r="G44" s="128" t="s">
        <v>35</v>
      </c>
      <c r="H44" s="86"/>
      <c r="I44" s="86"/>
      <c r="K44"/>
    </row>
    <row r="45" spans="1:11" s="34" customFormat="1" ht="43.2">
      <c r="A45" s="85" t="s">
        <v>606</v>
      </c>
      <c r="B45" s="352" t="s">
        <v>18</v>
      </c>
      <c r="C45" s="353"/>
      <c r="D45" s="123" t="s">
        <v>18</v>
      </c>
      <c r="E45" s="125" t="str">
        <f t="shared" si="1"/>
        <v>Muy Alto</v>
      </c>
      <c r="F45" s="85" t="s">
        <v>636</v>
      </c>
      <c r="G45" s="128" t="s">
        <v>35</v>
      </c>
      <c r="H45" s="86"/>
      <c r="I45" s="86"/>
      <c r="K45"/>
    </row>
    <row r="46" spans="1:11" s="34" customFormat="1" ht="43.2">
      <c r="A46" s="85" t="s">
        <v>606</v>
      </c>
      <c r="B46" s="352" t="s">
        <v>18</v>
      </c>
      <c r="C46" s="353"/>
      <c r="D46" s="123" t="s">
        <v>18</v>
      </c>
      <c r="E46" s="125" t="str">
        <f t="shared" si="1"/>
        <v>Muy Alto</v>
      </c>
      <c r="F46" s="85" t="s">
        <v>637</v>
      </c>
      <c r="G46" s="128" t="s">
        <v>35</v>
      </c>
      <c r="H46" s="86"/>
      <c r="I46" s="86"/>
      <c r="K46"/>
    </row>
    <row r="47" spans="1:11" s="34" customFormat="1" ht="43.2">
      <c r="A47" s="85" t="s">
        <v>606</v>
      </c>
      <c r="B47" s="352" t="s">
        <v>18</v>
      </c>
      <c r="C47" s="353"/>
      <c r="D47" s="123" t="s">
        <v>18</v>
      </c>
      <c r="E47" s="125" t="str">
        <f t="shared" si="1"/>
        <v>Muy Alto</v>
      </c>
      <c r="F47" s="85" t="s">
        <v>638</v>
      </c>
      <c r="G47" s="128" t="s">
        <v>35</v>
      </c>
      <c r="H47" s="86"/>
      <c r="I47" s="86"/>
      <c r="K47"/>
    </row>
    <row r="48" spans="1:11" s="34" customFormat="1" ht="43.2">
      <c r="A48" s="85" t="s">
        <v>606</v>
      </c>
      <c r="B48" s="352" t="s">
        <v>18</v>
      </c>
      <c r="C48" s="353"/>
      <c r="D48" s="123" t="s">
        <v>18</v>
      </c>
      <c r="E48" s="125" t="str">
        <f t="shared" si="1"/>
        <v>Muy Alto</v>
      </c>
      <c r="F48" s="85" t="s">
        <v>639</v>
      </c>
      <c r="G48" s="128" t="s">
        <v>35</v>
      </c>
      <c r="H48" s="86"/>
      <c r="I48" s="86"/>
      <c r="K48"/>
    </row>
    <row r="49" spans="1:11" s="34" customFormat="1" ht="43.2">
      <c r="A49" s="85" t="s">
        <v>606</v>
      </c>
      <c r="B49" s="352" t="s">
        <v>18</v>
      </c>
      <c r="C49" s="353"/>
      <c r="D49" s="123" t="s">
        <v>18</v>
      </c>
      <c r="E49" s="125" t="str">
        <f t="shared" si="1"/>
        <v>Muy Alto</v>
      </c>
      <c r="F49" s="85" t="s">
        <v>640</v>
      </c>
      <c r="G49" s="128" t="s">
        <v>35</v>
      </c>
      <c r="H49" s="86"/>
      <c r="I49" s="86"/>
      <c r="K49"/>
    </row>
    <row r="50" spans="1:11" s="34" customFormat="1" ht="43.2">
      <c r="A50" s="85" t="s">
        <v>606</v>
      </c>
      <c r="B50" s="352" t="s">
        <v>18</v>
      </c>
      <c r="C50" s="353"/>
      <c r="D50" s="123" t="s">
        <v>18</v>
      </c>
      <c r="E50" s="125" t="str">
        <f t="shared" si="1"/>
        <v>Muy Alto</v>
      </c>
      <c r="F50" s="85" t="s">
        <v>641</v>
      </c>
      <c r="G50" s="128" t="s">
        <v>35</v>
      </c>
      <c r="H50" s="86"/>
      <c r="I50" s="86"/>
      <c r="K50"/>
    </row>
    <row r="51" spans="1:11" s="34" customFormat="1" ht="43.2">
      <c r="A51" s="85" t="s">
        <v>606</v>
      </c>
      <c r="B51" s="352" t="s">
        <v>18</v>
      </c>
      <c r="C51" s="353"/>
      <c r="D51" s="123" t="s">
        <v>18</v>
      </c>
      <c r="E51" s="125" t="str">
        <f t="shared" si="1"/>
        <v>Muy Alto</v>
      </c>
      <c r="F51" s="85" t="s">
        <v>642</v>
      </c>
      <c r="G51" s="128" t="s">
        <v>35</v>
      </c>
      <c r="H51" s="86"/>
      <c r="I51" s="86"/>
      <c r="K51"/>
    </row>
    <row r="52" spans="1:11" s="34" customFormat="1" ht="43.2">
      <c r="A52" s="85" t="s">
        <v>606</v>
      </c>
      <c r="B52" s="352" t="s">
        <v>18</v>
      </c>
      <c r="C52" s="353"/>
      <c r="D52" s="123" t="s">
        <v>18</v>
      </c>
      <c r="E52" s="125" t="str">
        <f t="shared" si="1"/>
        <v>Muy Alto</v>
      </c>
      <c r="F52" s="85" t="s">
        <v>643</v>
      </c>
      <c r="G52" s="128" t="s">
        <v>35</v>
      </c>
      <c r="H52" s="86"/>
      <c r="I52" s="86"/>
      <c r="K52"/>
    </row>
    <row r="53" spans="1:11" s="34" customFormat="1" ht="43.2">
      <c r="A53" s="85" t="s">
        <v>606</v>
      </c>
      <c r="B53" s="352" t="s">
        <v>18</v>
      </c>
      <c r="C53" s="353"/>
      <c r="D53" s="123" t="s">
        <v>18</v>
      </c>
      <c r="E53" s="125" t="str">
        <f t="shared" si="1"/>
        <v>Muy Alto</v>
      </c>
      <c r="F53" s="85" t="s">
        <v>644</v>
      </c>
      <c r="G53" s="128" t="s">
        <v>35</v>
      </c>
      <c r="H53" s="86"/>
      <c r="I53" s="86"/>
      <c r="K53"/>
    </row>
    <row r="54" spans="1:11" s="34" customFormat="1" ht="43.2">
      <c r="A54" s="85" t="s">
        <v>606</v>
      </c>
      <c r="B54" s="352" t="s">
        <v>18</v>
      </c>
      <c r="C54" s="353"/>
      <c r="D54" s="123" t="s">
        <v>18</v>
      </c>
      <c r="E54" s="125" t="str">
        <f t="shared" si="1"/>
        <v>Muy Alto</v>
      </c>
      <c r="F54" s="85" t="s">
        <v>645</v>
      </c>
      <c r="G54" s="128" t="s">
        <v>35</v>
      </c>
      <c r="H54" s="86"/>
      <c r="I54" s="86"/>
      <c r="K54"/>
    </row>
    <row r="55" spans="1:11" s="34" customFormat="1" ht="57.6">
      <c r="A55" s="85" t="s">
        <v>606</v>
      </c>
      <c r="B55" s="352" t="s">
        <v>18</v>
      </c>
      <c r="C55" s="353"/>
      <c r="D55" s="123" t="s">
        <v>18</v>
      </c>
      <c r="E55" s="125" t="str">
        <f t="shared" si="1"/>
        <v>Muy Alto</v>
      </c>
      <c r="F55" s="85" t="s">
        <v>646</v>
      </c>
      <c r="G55" s="128" t="s">
        <v>35</v>
      </c>
      <c r="H55" s="86"/>
      <c r="I55" s="86"/>
      <c r="K55"/>
    </row>
    <row r="56" spans="1:11" s="34" customFormat="1" ht="43.2">
      <c r="A56" s="85" t="s">
        <v>606</v>
      </c>
      <c r="B56" s="352" t="s">
        <v>18</v>
      </c>
      <c r="C56" s="353"/>
      <c r="D56" s="123" t="s">
        <v>18</v>
      </c>
      <c r="E56" s="125" t="str">
        <f t="shared" si="1"/>
        <v>Muy Alto</v>
      </c>
      <c r="F56" s="85" t="s">
        <v>647</v>
      </c>
      <c r="G56" s="128" t="s">
        <v>35</v>
      </c>
      <c r="H56" s="86"/>
      <c r="I56" s="86"/>
      <c r="K56"/>
    </row>
    <row r="57" spans="1:11" s="34" customFormat="1" ht="43.2">
      <c r="A57" s="85" t="s">
        <v>606</v>
      </c>
      <c r="B57" s="352" t="s">
        <v>18</v>
      </c>
      <c r="C57" s="353"/>
      <c r="D57" s="123" t="s">
        <v>18</v>
      </c>
      <c r="E57" s="125" t="str">
        <f t="shared" si="1"/>
        <v>Muy Alto</v>
      </c>
      <c r="F57" s="85" t="s">
        <v>648</v>
      </c>
      <c r="G57" s="128" t="s">
        <v>35</v>
      </c>
      <c r="H57" s="86"/>
      <c r="I57" s="86"/>
      <c r="K57"/>
    </row>
    <row r="58" spans="1:11" s="34" customFormat="1" ht="43.2">
      <c r="A58" s="85" t="s">
        <v>606</v>
      </c>
      <c r="B58" s="352" t="s">
        <v>18</v>
      </c>
      <c r="C58" s="353"/>
      <c r="D58" s="123" t="s">
        <v>18</v>
      </c>
      <c r="E58" s="125" t="str">
        <f t="shared" si="1"/>
        <v>Muy Alto</v>
      </c>
      <c r="F58" s="85" t="s">
        <v>649</v>
      </c>
      <c r="G58" s="128" t="s">
        <v>35</v>
      </c>
      <c r="H58" s="86"/>
      <c r="I58" s="86"/>
      <c r="K58"/>
    </row>
    <row r="59" spans="1:11" s="34" customFormat="1" ht="43.2">
      <c r="A59" s="85" t="s">
        <v>606</v>
      </c>
      <c r="B59" s="352" t="s">
        <v>18</v>
      </c>
      <c r="C59" s="353"/>
      <c r="D59" s="123" t="s">
        <v>18</v>
      </c>
      <c r="E59" s="125" t="str">
        <f t="shared" si="1"/>
        <v>Muy Alto</v>
      </c>
      <c r="F59" s="85" t="s">
        <v>650</v>
      </c>
      <c r="G59" s="128" t="s">
        <v>35</v>
      </c>
      <c r="H59" s="86"/>
      <c r="I59" s="86"/>
      <c r="K59"/>
    </row>
    <row r="60" spans="1:11" s="34" customFormat="1" ht="57.6">
      <c r="A60" s="85" t="s">
        <v>606</v>
      </c>
      <c r="B60" s="352" t="s">
        <v>18</v>
      </c>
      <c r="C60" s="353"/>
      <c r="D60" s="123" t="s">
        <v>18</v>
      </c>
      <c r="E60" s="125" t="str">
        <f t="shared" si="1"/>
        <v>Muy Alto</v>
      </c>
      <c r="F60" s="85" t="s">
        <v>651</v>
      </c>
      <c r="G60" s="128" t="s">
        <v>35</v>
      </c>
      <c r="H60" s="86"/>
      <c r="I60" s="86"/>
      <c r="K60"/>
    </row>
    <row r="61" spans="1:11" s="34" customFormat="1" ht="72">
      <c r="A61" s="85" t="s">
        <v>607</v>
      </c>
      <c r="B61" s="352" t="s">
        <v>18</v>
      </c>
      <c r="C61" s="353"/>
      <c r="D61" s="123" t="s">
        <v>18</v>
      </c>
      <c r="E61" s="125" t="str">
        <f t="shared" si="1"/>
        <v>Muy Alto</v>
      </c>
      <c r="F61" s="85" t="s">
        <v>652</v>
      </c>
      <c r="G61" s="128" t="s">
        <v>35</v>
      </c>
      <c r="H61" s="86"/>
      <c r="I61" s="86"/>
      <c r="K61"/>
    </row>
    <row r="62" spans="1:11" s="34" customFormat="1" ht="86.4">
      <c r="A62" s="85" t="s">
        <v>608</v>
      </c>
      <c r="B62" s="352" t="s">
        <v>18</v>
      </c>
      <c r="C62" s="353"/>
      <c r="D62" s="123" t="s">
        <v>18</v>
      </c>
      <c r="E62" s="125" t="str">
        <f t="shared" si="1"/>
        <v>Muy Alto</v>
      </c>
      <c r="F62" s="85" t="s">
        <v>653</v>
      </c>
      <c r="G62" s="128" t="s">
        <v>35</v>
      </c>
      <c r="H62" s="86"/>
      <c r="I62" s="86"/>
      <c r="K62"/>
    </row>
    <row r="63" spans="1:11" s="34" customFormat="1" ht="100.8">
      <c r="A63" s="85" t="s">
        <v>609</v>
      </c>
      <c r="B63" s="352" t="s">
        <v>18</v>
      </c>
      <c r="C63" s="353"/>
      <c r="D63" s="123" t="s">
        <v>18</v>
      </c>
      <c r="E63" s="125" t="str">
        <f t="shared" si="1"/>
        <v>Muy Alto</v>
      </c>
      <c r="F63" s="85" t="s">
        <v>654</v>
      </c>
      <c r="G63" s="128" t="s">
        <v>35</v>
      </c>
      <c r="H63" s="86"/>
      <c r="I63" s="86"/>
      <c r="K63"/>
    </row>
    <row r="64" spans="1:11" s="34" customFormat="1" ht="100.8">
      <c r="A64" s="85" t="s">
        <v>609</v>
      </c>
      <c r="B64" s="352" t="s">
        <v>18</v>
      </c>
      <c r="C64" s="353"/>
      <c r="D64" s="123" t="s">
        <v>18</v>
      </c>
      <c r="E64" s="125" t="str">
        <f t="shared" si="1"/>
        <v>Muy Alto</v>
      </c>
      <c r="F64" s="85" t="s">
        <v>655</v>
      </c>
      <c r="G64" s="128" t="s">
        <v>35</v>
      </c>
      <c r="H64" s="86"/>
      <c r="I64" s="86"/>
      <c r="K64"/>
    </row>
    <row r="65" spans="1:11" s="34" customFormat="1" ht="100.8">
      <c r="A65" s="85" t="s">
        <v>609</v>
      </c>
      <c r="B65" s="352" t="s">
        <v>18</v>
      </c>
      <c r="C65" s="353"/>
      <c r="D65" s="123" t="s">
        <v>18</v>
      </c>
      <c r="E65" s="125" t="str">
        <f t="shared" si="1"/>
        <v>Muy Alto</v>
      </c>
      <c r="F65" s="85" t="s">
        <v>656</v>
      </c>
      <c r="G65" s="128" t="s">
        <v>35</v>
      </c>
      <c r="H65" s="86"/>
      <c r="I65" s="86"/>
      <c r="K65"/>
    </row>
    <row r="66" spans="1:11" s="34" customFormat="1" ht="115.2">
      <c r="A66" s="85" t="s">
        <v>610</v>
      </c>
      <c r="B66" s="352" t="s">
        <v>18</v>
      </c>
      <c r="C66" s="353"/>
      <c r="D66" s="123" t="s">
        <v>18</v>
      </c>
      <c r="E66" s="125" t="str">
        <f t="shared" si="1"/>
        <v>Muy Alto</v>
      </c>
      <c r="F66" s="85" t="s">
        <v>657</v>
      </c>
      <c r="G66" s="128" t="s">
        <v>35</v>
      </c>
      <c r="H66" s="86"/>
      <c r="I66" s="86"/>
      <c r="K66"/>
    </row>
    <row r="67" spans="1:11" s="34" customFormat="1" ht="43.2">
      <c r="A67" s="85" t="s">
        <v>611</v>
      </c>
      <c r="B67" s="352" t="s">
        <v>18</v>
      </c>
      <c r="C67" s="353"/>
      <c r="D67" s="123" t="s">
        <v>18</v>
      </c>
      <c r="E67" s="125" t="str">
        <f t="shared" si="1"/>
        <v>Muy Alto</v>
      </c>
      <c r="F67" s="85" t="s">
        <v>658</v>
      </c>
      <c r="G67" s="128" t="s">
        <v>35</v>
      </c>
      <c r="H67" s="86"/>
      <c r="I67" s="86"/>
      <c r="K67"/>
    </row>
    <row r="68" spans="1:11" s="34" customFormat="1" ht="43.2">
      <c r="A68" s="85" t="s">
        <v>611</v>
      </c>
      <c r="B68" s="352" t="s">
        <v>18</v>
      </c>
      <c r="C68" s="353"/>
      <c r="D68" s="123" t="s">
        <v>18</v>
      </c>
      <c r="E68" s="125" t="str">
        <f t="shared" si="1"/>
        <v>Muy Alto</v>
      </c>
      <c r="F68" s="85" t="s">
        <v>659</v>
      </c>
      <c r="G68" s="128" t="s">
        <v>35</v>
      </c>
      <c r="H68" s="86"/>
      <c r="I68" s="86"/>
      <c r="K68"/>
    </row>
    <row r="69" spans="1:11" s="34" customFormat="1" ht="43.2">
      <c r="A69" s="85" t="s">
        <v>611</v>
      </c>
      <c r="B69" s="352" t="s">
        <v>18</v>
      </c>
      <c r="C69" s="353"/>
      <c r="D69" s="123" t="s">
        <v>18</v>
      </c>
      <c r="E69" s="125" t="str">
        <f t="shared" si="1"/>
        <v>Muy Alto</v>
      </c>
      <c r="F69" s="85" t="s">
        <v>660</v>
      </c>
      <c r="G69" s="128" t="s">
        <v>35</v>
      </c>
      <c r="H69" s="86"/>
      <c r="I69" s="86"/>
      <c r="K69"/>
    </row>
    <row r="70" spans="1:11" s="34" customFormat="1" ht="57.6">
      <c r="A70" s="85" t="s">
        <v>611</v>
      </c>
      <c r="B70" s="352" t="s">
        <v>18</v>
      </c>
      <c r="C70" s="353"/>
      <c r="D70" s="123" t="s">
        <v>18</v>
      </c>
      <c r="E70" s="125" t="str">
        <f t="shared" si="1"/>
        <v>Muy Alto</v>
      </c>
      <c r="F70" s="85" t="s">
        <v>661</v>
      </c>
      <c r="G70" s="128" t="s">
        <v>35</v>
      </c>
      <c r="H70" s="86"/>
      <c r="I70" s="86"/>
      <c r="K70"/>
    </row>
    <row r="71" spans="1:11" s="34" customFormat="1" ht="43.2">
      <c r="A71" s="85" t="s">
        <v>611</v>
      </c>
      <c r="B71" s="352" t="s">
        <v>18</v>
      </c>
      <c r="C71" s="353"/>
      <c r="D71" s="123" t="s">
        <v>18</v>
      </c>
      <c r="E71" s="125" t="str">
        <f t="shared" si="1"/>
        <v>Muy Alto</v>
      </c>
      <c r="F71" s="85" t="s">
        <v>662</v>
      </c>
      <c r="G71" s="128" t="s">
        <v>35</v>
      </c>
      <c r="H71" s="86"/>
      <c r="I71" s="86"/>
      <c r="K71"/>
    </row>
    <row r="72" spans="1:11" s="34" customFormat="1" ht="43.2">
      <c r="A72" s="85" t="s">
        <v>611</v>
      </c>
      <c r="B72" s="352" t="s">
        <v>18</v>
      </c>
      <c r="C72" s="353"/>
      <c r="D72" s="123" t="s">
        <v>18</v>
      </c>
      <c r="E72" s="125" t="str">
        <f t="shared" si="1"/>
        <v>Muy Alto</v>
      </c>
      <c r="F72" s="85" t="s">
        <v>663</v>
      </c>
      <c r="G72" s="128" t="s">
        <v>35</v>
      </c>
      <c r="H72" s="86"/>
      <c r="I72" s="86"/>
      <c r="K72"/>
    </row>
    <row r="73" spans="1:11" s="34" customFormat="1" ht="43.2">
      <c r="A73" s="85" t="s">
        <v>611</v>
      </c>
      <c r="B73" s="352" t="s">
        <v>18</v>
      </c>
      <c r="C73" s="353"/>
      <c r="D73" s="123" t="s">
        <v>18</v>
      </c>
      <c r="E73" s="125" t="str">
        <f t="shared" si="1"/>
        <v>Muy Alto</v>
      </c>
      <c r="F73" s="85" t="s">
        <v>664</v>
      </c>
      <c r="G73" s="128" t="s">
        <v>35</v>
      </c>
      <c r="H73" s="86"/>
      <c r="I73" s="86"/>
      <c r="K73"/>
    </row>
    <row r="74" spans="1:11" s="34" customFormat="1" ht="43.2">
      <c r="A74" s="85" t="s">
        <v>611</v>
      </c>
      <c r="B74" s="352" t="s">
        <v>18</v>
      </c>
      <c r="C74" s="353"/>
      <c r="D74" s="123" t="s">
        <v>18</v>
      </c>
      <c r="E74" s="125" t="str">
        <f t="shared" si="1"/>
        <v>Muy Alto</v>
      </c>
      <c r="F74" s="85" t="s">
        <v>665</v>
      </c>
      <c r="G74" s="128" t="s">
        <v>35</v>
      </c>
      <c r="H74" s="86"/>
      <c r="I74" s="86"/>
      <c r="K74"/>
    </row>
    <row r="75" spans="1:11" s="34" customFormat="1" ht="57.6">
      <c r="A75" s="85" t="s">
        <v>611</v>
      </c>
      <c r="B75" s="352" t="s">
        <v>18</v>
      </c>
      <c r="C75" s="353"/>
      <c r="D75" s="123" t="s">
        <v>18</v>
      </c>
      <c r="E75" s="125" t="str">
        <f t="shared" si="1"/>
        <v>Muy Alto</v>
      </c>
      <c r="F75" s="85" t="s">
        <v>666</v>
      </c>
      <c r="G75" s="128" t="s">
        <v>35</v>
      </c>
      <c r="H75" s="86"/>
      <c r="I75" s="86"/>
      <c r="K75"/>
    </row>
    <row r="76" spans="1:11" s="34" customFormat="1" ht="57.6">
      <c r="A76" s="85" t="s">
        <v>611</v>
      </c>
      <c r="B76" s="352" t="s">
        <v>18</v>
      </c>
      <c r="C76" s="353"/>
      <c r="D76" s="123" t="s">
        <v>18</v>
      </c>
      <c r="E76" s="125" t="str">
        <f t="shared" si="1"/>
        <v>Muy Alto</v>
      </c>
      <c r="F76" s="85" t="s">
        <v>667</v>
      </c>
      <c r="G76" s="128" t="s">
        <v>35</v>
      </c>
      <c r="H76" s="86"/>
      <c r="I76" s="86"/>
      <c r="K76"/>
    </row>
    <row r="77" spans="1:11" s="34" customFormat="1" ht="57.6">
      <c r="A77" s="85" t="s">
        <v>611</v>
      </c>
      <c r="B77" s="352" t="s">
        <v>18</v>
      </c>
      <c r="C77" s="353"/>
      <c r="D77" s="123" t="s">
        <v>18</v>
      </c>
      <c r="E77" s="125" t="str">
        <f t="shared" si="1"/>
        <v>Muy Alto</v>
      </c>
      <c r="F77" s="85" t="s">
        <v>668</v>
      </c>
      <c r="G77" s="128" t="s">
        <v>35</v>
      </c>
      <c r="H77" s="86"/>
      <c r="I77" s="86"/>
      <c r="K77"/>
    </row>
    <row r="78" spans="1:11" s="34" customFormat="1" ht="57.6">
      <c r="A78" s="85" t="s">
        <v>611</v>
      </c>
      <c r="B78" s="352" t="s">
        <v>18</v>
      </c>
      <c r="C78" s="353"/>
      <c r="D78" s="123" t="s">
        <v>18</v>
      </c>
      <c r="E78" s="125" t="str">
        <f t="shared" si="1"/>
        <v>Muy Alto</v>
      </c>
      <c r="F78" s="85" t="s">
        <v>669</v>
      </c>
      <c r="G78" s="128" t="s">
        <v>35</v>
      </c>
      <c r="H78" s="86"/>
      <c r="I78" s="86"/>
      <c r="K78"/>
    </row>
    <row r="79" spans="1:11" s="34" customFormat="1" ht="43.2">
      <c r="A79" s="85" t="s">
        <v>611</v>
      </c>
      <c r="B79" s="352" t="s">
        <v>18</v>
      </c>
      <c r="C79" s="353"/>
      <c r="D79" s="123" t="s">
        <v>18</v>
      </c>
      <c r="E79" s="125" t="str">
        <f t="shared" si="1"/>
        <v>Muy Alto</v>
      </c>
      <c r="F79" s="85" t="s">
        <v>670</v>
      </c>
      <c r="G79" s="128" t="s">
        <v>35</v>
      </c>
      <c r="H79" s="86"/>
      <c r="I79" s="86"/>
      <c r="K79"/>
    </row>
    <row r="80" spans="1:11" s="34" customFormat="1" ht="43.2">
      <c r="A80" s="85" t="s">
        <v>611</v>
      </c>
      <c r="B80" s="352" t="s">
        <v>18</v>
      </c>
      <c r="C80" s="353"/>
      <c r="D80" s="123" t="s">
        <v>18</v>
      </c>
      <c r="E80" s="125" t="str">
        <f t="shared" si="1"/>
        <v>Muy Alto</v>
      </c>
      <c r="F80" s="85" t="s">
        <v>671</v>
      </c>
      <c r="G80" s="128" t="s">
        <v>35</v>
      </c>
      <c r="H80" s="86"/>
      <c r="I80" s="86"/>
      <c r="K80"/>
    </row>
    <row r="81" spans="1:11" s="34" customFormat="1" ht="43.2">
      <c r="A81" s="85" t="s">
        <v>611</v>
      </c>
      <c r="B81" s="352" t="s">
        <v>18</v>
      </c>
      <c r="C81" s="353"/>
      <c r="D81" s="123" t="s">
        <v>18</v>
      </c>
      <c r="E81" s="125" t="str">
        <f t="shared" si="1"/>
        <v>Muy Alto</v>
      </c>
      <c r="F81" s="85" t="s">
        <v>672</v>
      </c>
      <c r="G81" s="128" t="s">
        <v>35</v>
      </c>
      <c r="H81" s="86"/>
      <c r="I81" s="86"/>
      <c r="K81"/>
    </row>
    <row r="82" spans="1:11" s="34" customFormat="1" ht="43.2">
      <c r="A82" s="85" t="s">
        <v>611</v>
      </c>
      <c r="B82" s="352" t="s">
        <v>18</v>
      </c>
      <c r="C82" s="353"/>
      <c r="D82" s="123" t="s">
        <v>18</v>
      </c>
      <c r="E82" s="125" t="str">
        <f t="shared" si="1"/>
        <v>Muy Alto</v>
      </c>
      <c r="F82" s="85" t="s">
        <v>673</v>
      </c>
      <c r="G82" s="128" t="s">
        <v>35</v>
      </c>
      <c r="H82" s="86"/>
      <c r="I82" s="86"/>
      <c r="K82"/>
    </row>
    <row r="83" spans="1:11" s="34" customFormat="1" ht="43.2">
      <c r="A83" s="85" t="s">
        <v>611</v>
      </c>
      <c r="B83" s="352" t="s">
        <v>18</v>
      </c>
      <c r="C83" s="353"/>
      <c r="D83" s="123" t="s">
        <v>18</v>
      </c>
      <c r="E83" s="125" t="str">
        <f t="shared" si="1"/>
        <v>Muy Alto</v>
      </c>
      <c r="F83" s="85" t="s">
        <v>674</v>
      </c>
      <c r="G83" s="128" t="s">
        <v>35</v>
      </c>
      <c r="H83" s="86"/>
      <c r="I83" s="86"/>
      <c r="K83"/>
    </row>
    <row r="84" spans="1:11" s="34" customFormat="1" ht="43.2">
      <c r="A84" s="85" t="s">
        <v>611</v>
      </c>
      <c r="B84" s="352" t="s">
        <v>18</v>
      </c>
      <c r="C84" s="353"/>
      <c r="D84" s="123" t="s">
        <v>18</v>
      </c>
      <c r="E84" s="125" t="str">
        <f t="shared" si="1"/>
        <v>Muy Alto</v>
      </c>
      <c r="F84" s="85" t="s">
        <v>675</v>
      </c>
      <c r="G84" s="128" t="s">
        <v>35</v>
      </c>
      <c r="H84" s="86"/>
      <c r="I84" s="86"/>
      <c r="K84"/>
    </row>
    <row r="85" spans="1:11" s="34" customFormat="1" ht="115.2">
      <c r="A85" s="85" t="s">
        <v>612</v>
      </c>
      <c r="B85" s="352" t="s">
        <v>18</v>
      </c>
      <c r="C85" s="353"/>
      <c r="D85" s="123" t="s">
        <v>18</v>
      </c>
      <c r="E85" s="125" t="str">
        <f t="shared" si="1"/>
        <v>Muy Alto</v>
      </c>
      <c r="F85" s="85" t="s">
        <v>676</v>
      </c>
      <c r="G85" s="128" t="s">
        <v>35</v>
      </c>
      <c r="H85" s="86"/>
      <c r="I85" s="86"/>
      <c r="K85"/>
    </row>
    <row r="86" spans="1:11" s="34" customFormat="1" ht="115.2">
      <c r="A86" s="85" t="s">
        <v>612</v>
      </c>
      <c r="B86" s="352" t="s">
        <v>18</v>
      </c>
      <c r="C86" s="353"/>
      <c r="D86" s="123" t="s">
        <v>18</v>
      </c>
      <c r="E86" s="125" t="str">
        <f t="shared" si="1"/>
        <v>Muy Alto</v>
      </c>
      <c r="F86" s="85" t="s">
        <v>677</v>
      </c>
      <c r="G86" s="128" t="s">
        <v>35</v>
      </c>
      <c r="H86" s="86"/>
      <c r="I86" s="86"/>
      <c r="K86"/>
    </row>
    <row r="87" spans="1:11" s="34" customFormat="1" ht="72">
      <c r="A87" s="85" t="s">
        <v>613</v>
      </c>
      <c r="B87" s="352" t="s">
        <v>18</v>
      </c>
      <c r="C87" s="353"/>
      <c r="D87" s="123" t="s">
        <v>18</v>
      </c>
      <c r="E87" s="125" t="str">
        <f t="shared" si="1"/>
        <v>Muy Alto</v>
      </c>
      <c r="F87" s="85" t="s">
        <v>678</v>
      </c>
      <c r="G87" s="128" t="s">
        <v>35</v>
      </c>
      <c r="H87" s="86"/>
      <c r="I87" s="86"/>
      <c r="K87"/>
    </row>
    <row r="88" spans="1:11" s="34" customFormat="1" ht="129.6">
      <c r="A88" s="85" t="s">
        <v>614</v>
      </c>
      <c r="B88" s="352" t="s">
        <v>18</v>
      </c>
      <c r="C88" s="353"/>
      <c r="D88" s="123" t="s">
        <v>18</v>
      </c>
      <c r="E88" s="125" t="str">
        <f t="shared" si="1"/>
        <v>Muy Alto</v>
      </c>
      <c r="F88" s="85" t="s">
        <v>679</v>
      </c>
      <c r="G88" s="128" t="s">
        <v>35</v>
      </c>
      <c r="H88" s="86"/>
      <c r="I88" s="86"/>
      <c r="K88"/>
    </row>
    <row r="89" spans="1:11" s="34" customFormat="1" ht="28.8">
      <c r="A89" s="85" t="s">
        <v>622</v>
      </c>
      <c r="B89" s="352" t="s">
        <v>18</v>
      </c>
      <c r="C89" s="353"/>
      <c r="D89" s="123" t="s">
        <v>18</v>
      </c>
      <c r="E89" s="125" t="str">
        <f t="shared" ref="E89:E93" si="2">IF(AND(B89="Máxima",D89="Máxima"),"Muy Alto",IF(OR(AND(B89="Significativo",D89="Máxima"),AND(B89="Significativo",D89="Significativo"),AND(B89="Máxima",D89="Significativo")),"Alto",IF(OR(AND(B89="Limitado",D89="Máxima"),AND(B89="Limitado",D89="Significativo"),AND(B89="Significativo",D89="Limitado"),AND(B89="Máxima",D89="Limitado")),"Medio", IF(OR(B89="",D89=""),"", "Bajo"))))</f>
        <v>Muy Alto</v>
      </c>
      <c r="F89" s="85" t="s">
        <v>707</v>
      </c>
      <c r="G89" s="128" t="s">
        <v>35</v>
      </c>
      <c r="H89" s="86"/>
      <c r="I89" s="86"/>
      <c r="K89"/>
    </row>
    <row r="90" spans="1:11" s="34" customFormat="1" ht="28.8">
      <c r="A90" s="85" t="s">
        <v>622</v>
      </c>
      <c r="B90" s="352" t="s">
        <v>18</v>
      </c>
      <c r="C90" s="353"/>
      <c r="D90" s="123" t="s">
        <v>18</v>
      </c>
      <c r="E90" s="125" t="str">
        <f t="shared" si="2"/>
        <v>Muy Alto</v>
      </c>
      <c r="F90" s="85" t="s">
        <v>708</v>
      </c>
      <c r="G90" s="128" t="s">
        <v>35</v>
      </c>
      <c r="H90" s="86"/>
      <c r="I90" s="86"/>
      <c r="K90"/>
    </row>
    <row r="91" spans="1:11" s="34" customFormat="1" ht="57.6">
      <c r="A91" s="85" t="s">
        <v>622</v>
      </c>
      <c r="B91" s="352" t="s">
        <v>18</v>
      </c>
      <c r="C91" s="353"/>
      <c r="D91" s="123" t="s">
        <v>18</v>
      </c>
      <c r="E91" s="125" t="str">
        <f t="shared" si="2"/>
        <v>Muy Alto</v>
      </c>
      <c r="F91" s="85" t="s">
        <v>709</v>
      </c>
      <c r="G91" s="128" t="s">
        <v>35</v>
      </c>
      <c r="H91" s="86"/>
      <c r="I91" s="86"/>
      <c r="K91"/>
    </row>
    <row r="92" spans="1:11" s="34" customFormat="1" ht="28.8">
      <c r="A92" s="85" t="s">
        <v>622</v>
      </c>
      <c r="B92" s="352" t="s">
        <v>18</v>
      </c>
      <c r="C92" s="353"/>
      <c r="D92" s="123" t="s">
        <v>18</v>
      </c>
      <c r="E92" s="125" t="str">
        <f t="shared" si="2"/>
        <v>Muy Alto</v>
      </c>
      <c r="F92" s="85" t="s">
        <v>710</v>
      </c>
      <c r="G92" s="128" t="s">
        <v>35</v>
      </c>
      <c r="H92" s="86"/>
      <c r="I92" s="86"/>
      <c r="K92"/>
    </row>
    <row r="93" spans="1:11" s="34" customFormat="1" ht="57.6">
      <c r="A93" s="85" t="s">
        <v>622</v>
      </c>
      <c r="B93" s="352" t="s">
        <v>18</v>
      </c>
      <c r="C93" s="353"/>
      <c r="D93" s="123" t="s">
        <v>18</v>
      </c>
      <c r="E93" s="125" t="str">
        <f t="shared" si="2"/>
        <v>Muy Alto</v>
      </c>
      <c r="F93" s="85" t="s">
        <v>711</v>
      </c>
      <c r="G93" s="128" t="s">
        <v>35</v>
      </c>
      <c r="H93" s="86"/>
      <c r="I93" s="86"/>
      <c r="K93"/>
    </row>
    <row r="94" spans="1:11" s="34" customFormat="1" ht="86.4">
      <c r="A94" s="85" t="s">
        <v>623</v>
      </c>
      <c r="B94" s="352" t="s">
        <v>18</v>
      </c>
      <c r="C94" s="353"/>
      <c r="D94" s="123" t="s">
        <v>18</v>
      </c>
      <c r="E94" s="125" t="str">
        <f t="shared" ref="E94:E98" si="3">IF(AND(B94="Máxima",D94="Máxima"),"Muy Alto",IF(OR(AND(B94="Significativo",D94="Máxima"),AND(B94="Significativo",D94="Significativo"),AND(B94="Máxima",D94="Significativo")),"Alto",IF(OR(AND(B94="Limitado",D94="Máxima"),AND(B94="Limitado",D94="Significativo"),AND(B94="Significativo",D94="Limitado"),AND(B94="Máxima",D94="Limitado")),"Medio", IF(OR(B94="",D94=""),"", "Bajo"))))</f>
        <v>Muy Alto</v>
      </c>
      <c r="F94" s="85" t="s">
        <v>712</v>
      </c>
      <c r="G94" s="128" t="s">
        <v>35</v>
      </c>
      <c r="H94" s="87"/>
      <c r="I94" s="87"/>
      <c r="K94"/>
    </row>
    <row r="95" spans="1:11" s="34" customFormat="1" ht="57.6">
      <c r="A95" s="85" t="s">
        <v>623</v>
      </c>
      <c r="B95" s="352" t="s">
        <v>18</v>
      </c>
      <c r="C95" s="353"/>
      <c r="D95" s="123" t="s">
        <v>18</v>
      </c>
      <c r="E95" s="125" t="str">
        <f t="shared" si="3"/>
        <v>Muy Alto</v>
      </c>
      <c r="F95" s="85" t="s">
        <v>713</v>
      </c>
      <c r="G95" s="128" t="s">
        <v>35</v>
      </c>
      <c r="H95" s="87"/>
      <c r="I95" s="87"/>
      <c r="K95"/>
    </row>
    <row r="96" spans="1:11" s="34" customFormat="1" ht="57.6">
      <c r="A96" s="85" t="s">
        <v>623</v>
      </c>
      <c r="B96" s="352" t="s">
        <v>18</v>
      </c>
      <c r="C96" s="353"/>
      <c r="D96" s="123" t="s">
        <v>18</v>
      </c>
      <c r="E96" s="125" t="str">
        <f t="shared" si="3"/>
        <v>Muy Alto</v>
      </c>
      <c r="F96" s="85" t="s">
        <v>714</v>
      </c>
      <c r="G96" s="128" t="s">
        <v>35</v>
      </c>
      <c r="H96" s="87"/>
      <c r="I96" s="87"/>
      <c r="K96"/>
    </row>
    <row r="97" spans="1:11" s="34" customFormat="1" ht="72">
      <c r="A97" s="85" t="s">
        <v>623</v>
      </c>
      <c r="B97" s="352" t="s">
        <v>18</v>
      </c>
      <c r="C97" s="353"/>
      <c r="D97" s="123" t="s">
        <v>18</v>
      </c>
      <c r="E97" s="125" t="str">
        <f t="shared" si="3"/>
        <v>Muy Alto</v>
      </c>
      <c r="F97" s="85" t="s">
        <v>715</v>
      </c>
      <c r="G97" s="128" t="s">
        <v>35</v>
      </c>
      <c r="H97" s="87"/>
      <c r="I97" s="87"/>
      <c r="K97"/>
    </row>
    <row r="98" spans="1:11" s="34" customFormat="1" ht="57.6">
      <c r="A98" s="85" t="s">
        <v>623</v>
      </c>
      <c r="B98" s="352" t="s">
        <v>18</v>
      </c>
      <c r="C98" s="353"/>
      <c r="D98" s="123" t="s">
        <v>18</v>
      </c>
      <c r="E98" s="125" t="str">
        <f t="shared" si="3"/>
        <v>Muy Alto</v>
      </c>
      <c r="F98" s="85" t="s">
        <v>716</v>
      </c>
      <c r="G98" s="128" t="s">
        <v>35</v>
      </c>
      <c r="H98" s="87"/>
      <c r="I98" s="87"/>
      <c r="K98"/>
    </row>
    <row r="99" spans="1:11" s="34" customFormat="1" ht="72">
      <c r="A99" s="85" t="s">
        <v>623</v>
      </c>
      <c r="B99" s="352" t="s">
        <v>18</v>
      </c>
      <c r="C99" s="353"/>
      <c r="D99" s="123" t="s">
        <v>18</v>
      </c>
      <c r="E99" s="125" t="str">
        <f t="shared" ref="E99:E100" si="4">IF(AND(B99="Máxima",D99="Máxima"),"Muy Alto",IF(OR(AND(B99="Significativo",D99="Máxima"),AND(B99="Significativo",D99="Significativo"),AND(B99="Máxima",D99="Significativo")),"Alto",IF(OR(AND(B99="Limitado",D99="Máxima"),AND(B99="Limitado",D99="Significativo"),AND(B99="Significativo",D99="Limitado"),AND(B99="Máxima",D99="Limitado")),"Medio", IF(OR(B99="",D99=""),"", "Bajo"))))</f>
        <v>Muy Alto</v>
      </c>
      <c r="F99" s="85" t="s">
        <v>717</v>
      </c>
      <c r="G99" s="128" t="s">
        <v>35</v>
      </c>
      <c r="H99" s="87"/>
      <c r="I99" s="87"/>
      <c r="K99"/>
    </row>
    <row r="100" spans="1:11" s="34" customFormat="1" ht="57.6">
      <c r="A100" s="85" t="s">
        <v>623</v>
      </c>
      <c r="B100" s="352" t="s">
        <v>18</v>
      </c>
      <c r="C100" s="353"/>
      <c r="D100" s="123" t="s">
        <v>18</v>
      </c>
      <c r="E100" s="125" t="str">
        <f t="shared" si="4"/>
        <v>Muy Alto</v>
      </c>
      <c r="F100" s="85" t="s">
        <v>718</v>
      </c>
      <c r="G100" s="128" t="s">
        <v>35</v>
      </c>
      <c r="H100" s="87"/>
      <c r="I100" s="87"/>
      <c r="K100"/>
    </row>
  </sheetData>
  <mergeCells count="98">
    <mergeCell ref="B39:C39"/>
    <mergeCell ref="B40:C40"/>
    <mergeCell ref="B41:C41"/>
    <mergeCell ref="A2:I2"/>
    <mergeCell ref="H3:I3"/>
    <mergeCell ref="B5:C5"/>
    <mergeCell ref="B33:C33"/>
    <mergeCell ref="B34:C34"/>
    <mergeCell ref="B35:C35"/>
    <mergeCell ref="B6:C6"/>
    <mergeCell ref="B12:C12"/>
    <mergeCell ref="B21:C21"/>
    <mergeCell ref="B22:C22"/>
    <mergeCell ref="B23:C23"/>
    <mergeCell ref="B31:C31"/>
    <mergeCell ref="B32:C32"/>
    <mergeCell ref="B86:C86"/>
    <mergeCell ref="B87:C87"/>
    <mergeCell ref="B82:C82"/>
    <mergeCell ref="B83:C83"/>
    <mergeCell ref="B66:C66"/>
    <mergeCell ref="B67:C67"/>
    <mergeCell ref="B68:C68"/>
    <mergeCell ref="B69:C69"/>
    <mergeCell ref="B70:C70"/>
    <mergeCell ref="B78:C78"/>
    <mergeCell ref="B79:C79"/>
    <mergeCell ref="B80:C80"/>
    <mergeCell ref="B81:C81"/>
    <mergeCell ref="B72:C72"/>
    <mergeCell ref="B73:C73"/>
    <mergeCell ref="B74:C74"/>
    <mergeCell ref="B63:C63"/>
    <mergeCell ref="B64:C64"/>
    <mergeCell ref="B65:C65"/>
    <mergeCell ref="B84:C84"/>
    <mergeCell ref="B85:C85"/>
    <mergeCell ref="B75:C75"/>
    <mergeCell ref="B76:C76"/>
    <mergeCell ref="B77:C77"/>
    <mergeCell ref="B24:C24"/>
    <mergeCell ref="B13:C13"/>
    <mergeCell ref="B14:C14"/>
    <mergeCell ref="B15:C15"/>
    <mergeCell ref="B16:C16"/>
    <mergeCell ref="B17:C17"/>
    <mergeCell ref="B18:C18"/>
    <mergeCell ref="B19:C19"/>
    <mergeCell ref="B20:C20"/>
    <mergeCell ref="B7:C7"/>
    <mergeCell ref="B8:C8"/>
    <mergeCell ref="B9:C9"/>
    <mergeCell ref="B10:C10"/>
    <mergeCell ref="B11:C11"/>
    <mergeCell ref="B30:C30"/>
    <mergeCell ref="B88:C88"/>
    <mergeCell ref="B56:C56"/>
    <mergeCell ref="B57:C57"/>
    <mergeCell ref="B58:C58"/>
    <mergeCell ref="B59:C59"/>
    <mergeCell ref="B48:C48"/>
    <mergeCell ref="B49:C49"/>
    <mergeCell ref="B50:C50"/>
    <mergeCell ref="B51:C51"/>
    <mergeCell ref="B54:C54"/>
    <mergeCell ref="B55:C55"/>
    <mergeCell ref="B71:C71"/>
    <mergeCell ref="B60:C60"/>
    <mergeCell ref="B61:C61"/>
    <mergeCell ref="B62:C62"/>
    <mergeCell ref="B25:C25"/>
    <mergeCell ref="B26:C26"/>
    <mergeCell ref="B27:C27"/>
    <mergeCell ref="B28:C28"/>
    <mergeCell ref="B29:C29"/>
    <mergeCell ref="B47:C47"/>
    <mergeCell ref="B36:C36"/>
    <mergeCell ref="B37:C37"/>
    <mergeCell ref="B38:C38"/>
    <mergeCell ref="B99:C99"/>
    <mergeCell ref="B42:C42"/>
    <mergeCell ref="B43:C43"/>
    <mergeCell ref="B44:C44"/>
    <mergeCell ref="B45:C45"/>
    <mergeCell ref="B46:C46"/>
    <mergeCell ref="B89:C89"/>
    <mergeCell ref="B90:C90"/>
    <mergeCell ref="B91:C91"/>
    <mergeCell ref="B52:C52"/>
    <mergeCell ref="B53:C53"/>
    <mergeCell ref="B92:C92"/>
    <mergeCell ref="B100:C100"/>
    <mergeCell ref="B93:C93"/>
    <mergeCell ref="B94:C94"/>
    <mergeCell ref="B95:C95"/>
    <mergeCell ref="B96:C96"/>
    <mergeCell ref="B97:C97"/>
    <mergeCell ref="B98:C98"/>
  </mergeCells>
  <conditionalFormatting sqref="E6:E100">
    <cfRule type="cellIs" dxfId="16" priority="2" operator="equal">
      <formula>"Medio"</formula>
    </cfRule>
  </conditionalFormatting>
  <conditionalFormatting sqref="G6:G100">
    <cfRule type="cellIs" dxfId="15"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1" operator="endsWith" id="{5ECE5346-D9B5-4A92-956E-784C40C5B4AF}">
            <xm:f>RIGHT(E6,LEN("Alto"))="Alto"</xm:f>
            <xm:f>"Alto"</xm:f>
            <x14:dxf>
              <fill>
                <patternFill>
                  <bgColor rgb="FFF49696"/>
                </patternFill>
              </fill>
            </x14:dxf>
          </x14:cfRule>
          <xm:sqref>E6:E100</xm:sqref>
        </x14:conditionalFormatting>
        <x14:conditionalFormatting xmlns:xm="http://schemas.microsoft.com/office/excel/2006/main">
          <x14:cfRule type="endsWith" priority="4" operator="endsWith" id="{50CA7A34-ACBC-49CE-9797-2074BE4610BC}">
            <xm:f>RIGHT(G6,LEN("Alto"))="Alto"</xm:f>
            <xm:f>"Alto"</xm:f>
            <x14:dxf>
              <fill>
                <patternFill>
                  <bgColor rgb="FFF49696"/>
                </patternFill>
              </fill>
            </x14:dxf>
          </x14:cfRule>
          <xm:sqref>G6:G100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78B247A-67F5-4BF4-8138-6B0D2BB442AE}">
          <x14:formula1>
            <xm:f>Param!$F$2:$F$5</xm:f>
          </x14:formula1>
          <xm:sqref>B89:D100 B6:D88</xm:sqref>
        </x14:dataValidation>
        <x14:dataValidation type="list" allowBlank="1" showInputMessage="1" showErrorMessage="1" xr:uid="{C4B6F3C3-09D3-4147-8840-C45327F6637F}">
          <x14:formula1>
            <xm:f>Param!$G$2:$G$5</xm:f>
          </x14:formula1>
          <xm:sqref>G89:G100 G6:G88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60E6D-75ED-43DE-82E3-7A1559E4D556}">
  <sheetPr>
    <tabColor rgb="FFFFFF00"/>
  </sheetPr>
  <dimension ref="A1:K83"/>
  <sheetViews>
    <sheetView view="pageBreakPreview" topLeftCell="A73" zoomScale="60" zoomScaleNormal="10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27" customWidth="1"/>
    <col min="8" max="8" width="17.6640625" customWidth="1"/>
    <col min="9" max="9" width="7.88671875" customWidth="1"/>
    <col min="10" max="10" width="30.88671875" style="34" customWidth="1"/>
  </cols>
  <sheetData>
    <row r="1" spans="1:11" ht="25.8">
      <c r="A1" s="1" t="s">
        <v>378</v>
      </c>
    </row>
    <row r="2" spans="1:11" ht="43.2" customHeight="1">
      <c r="A2" s="292" t="s">
        <v>1029</v>
      </c>
      <c r="B2" s="292"/>
      <c r="C2" s="292"/>
      <c r="D2" s="292"/>
      <c r="E2" s="292"/>
      <c r="F2" s="292"/>
      <c r="G2" s="292"/>
      <c r="H2" s="292"/>
      <c r="I2" s="292"/>
      <c r="J2" s="1"/>
      <c r="K2" s="34"/>
    </row>
    <row r="3" spans="1:11" s="92" customFormat="1" ht="31.2">
      <c r="A3" s="100" t="s">
        <v>192</v>
      </c>
      <c r="B3" s="89"/>
      <c r="C3" s="96" t="s">
        <v>193</v>
      </c>
      <c r="D3" s="99" t="s">
        <v>194</v>
      </c>
      <c r="E3" s="97" t="s">
        <v>195</v>
      </c>
      <c r="F3" s="99" t="s">
        <v>196</v>
      </c>
      <c r="G3" s="98" t="s">
        <v>197</v>
      </c>
      <c r="H3" s="354" t="s">
        <v>198</v>
      </c>
      <c r="I3" s="354"/>
      <c r="J3" s="90"/>
      <c r="K3" s="91"/>
    </row>
    <row r="4" spans="1:11" ht="25.8">
      <c r="A4" s="88"/>
      <c r="B4" s="88"/>
      <c r="C4" s="88"/>
      <c r="D4" s="88"/>
      <c r="E4" s="88"/>
      <c r="F4" s="88"/>
      <c r="G4" s="126"/>
      <c r="H4" s="88"/>
      <c r="I4" s="88"/>
      <c r="J4" s="1"/>
      <c r="K4" s="34"/>
    </row>
    <row r="5" spans="1:11" s="95" customFormat="1" ht="28.8">
      <c r="A5" s="93" t="s">
        <v>199</v>
      </c>
      <c r="B5" s="355" t="s">
        <v>200</v>
      </c>
      <c r="C5" s="355"/>
      <c r="D5" s="93" t="s">
        <v>201</v>
      </c>
      <c r="E5" s="93" t="s">
        <v>202</v>
      </c>
      <c r="F5" s="93" t="s">
        <v>203</v>
      </c>
      <c r="G5" s="93" t="s">
        <v>204</v>
      </c>
      <c r="H5" s="93" t="s">
        <v>205</v>
      </c>
      <c r="I5" s="93" t="s">
        <v>192</v>
      </c>
      <c r="J5" s="93" t="s">
        <v>206</v>
      </c>
      <c r="K5" s="94"/>
    </row>
    <row r="6" spans="1:11" ht="86.4">
      <c r="A6" s="85" t="s">
        <v>292</v>
      </c>
      <c r="B6" s="352" t="s">
        <v>18</v>
      </c>
      <c r="C6" s="353"/>
      <c r="D6" s="123" t="s">
        <v>18</v>
      </c>
      <c r="E6" s="125" t="str">
        <f>IF(AND(B6="Máxima",D6="Máxima"),"Muy Alto",IF(OR(AND(B6="Significativo",D6="Máxima"),AND(B6="Significativo",D6="Significativo"),AND(B6="Máxima",D6="Significativo")),"Alto",IF(OR(AND(B6="Limitado",D6="Máxima"),AND(B6="Limitado",D6="Significativo"),AND(B6="Significativo",D6="Limitado"),AND(B6="Máxima",D6="Limitado")),"Medio", IF(OR(B6="",D6=""),"", "Bajo"))))</f>
        <v>Muy Alto</v>
      </c>
      <c r="F6" s="85" t="s">
        <v>306</v>
      </c>
      <c r="G6" s="128" t="s">
        <v>35</v>
      </c>
      <c r="H6" s="86"/>
      <c r="I6" s="96" t="s">
        <v>193</v>
      </c>
    </row>
    <row r="7" spans="1:11" ht="72">
      <c r="A7" s="85" t="s">
        <v>292</v>
      </c>
      <c r="B7" s="352" t="s">
        <v>29</v>
      </c>
      <c r="C7" s="353"/>
      <c r="D7" s="123" t="s">
        <v>24</v>
      </c>
      <c r="E7" s="125" t="str">
        <f t="shared" ref="E7:E70" si="0">IF(AND(B7="Máxima",D7="Máxima"),"Muy Alto",IF(OR(AND(B7="Significativo",D7="Máxima"),AND(B7="Significativo",D7="Significativo"),AND(B7="Máxima",D7="Significativo")),"Alto",IF(OR(AND(B7="Limitado",D7="Máxima"),AND(B7="Limitado",D7="Significativo"),AND(B7="Significativo",D7="Limitado"),AND(B7="Máxima",D7="Limitado")),"Medio", IF(OR(B7="",D7=""),"", "Bajo"))))</f>
        <v>Medio</v>
      </c>
      <c r="F7" s="85" t="s">
        <v>307</v>
      </c>
      <c r="G7" s="128" t="s">
        <v>30</v>
      </c>
      <c r="H7" s="86"/>
      <c r="I7" s="97" t="s">
        <v>195</v>
      </c>
    </row>
    <row r="8" spans="1:11" ht="72">
      <c r="A8" s="85" t="s">
        <v>292</v>
      </c>
      <c r="B8" s="352" t="s">
        <v>18</v>
      </c>
      <c r="C8" s="353"/>
      <c r="D8" s="123" t="s">
        <v>18</v>
      </c>
      <c r="E8" s="125" t="str">
        <f t="shared" si="0"/>
        <v>Muy Alto</v>
      </c>
      <c r="F8" s="85" t="s">
        <v>308</v>
      </c>
      <c r="G8" s="128" t="s">
        <v>35</v>
      </c>
      <c r="H8" s="86"/>
      <c r="I8" s="97" t="s">
        <v>195</v>
      </c>
    </row>
    <row r="9" spans="1:11" ht="100.8">
      <c r="A9" s="85" t="s">
        <v>292</v>
      </c>
      <c r="B9" s="352" t="s">
        <v>18</v>
      </c>
      <c r="C9" s="353"/>
      <c r="D9" s="123" t="s">
        <v>18</v>
      </c>
      <c r="E9" s="125" t="str">
        <f t="shared" si="0"/>
        <v>Muy Alto</v>
      </c>
      <c r="F9" s="85" t="s">
        <v>309</v>
      </c>
      <c r="G9" s="128" t="s">
        <v>35</v>
      </c>
      <c r="H9" s="86"/>
      <c r="I9" s="98" t="s">
        <v>197</v>
      </c>
    </row>
    <row r="10" spans="1:11" ht="72">
      <c r="A10" s="85" t="s">
        <v>292</v>
      </c>
      <c r="B10" s="352" t="s">
        <v>18</v>
      </c>
      <c r="C10" s="353"/>
      <c r="D10" s="123" t="s">
        <v>18</v>
      </c>
      <c r="E10" s="125" t="str">
        <f t="shared" si="0"/>
        <v>Muy Alto</v>
      </c>
      <c r="F10" s="85" t="s">
        <v>310</v>
      </c>
      <c r="G10" s="128" t="s">
        <v>35</v>
      </c>
      <c r="H10" s="86"/>
      <c r="I10" s="86"/>
    </row>
    <row r="11" spans="1:11" ht="43.2">
      <c r="A11" s="85" t="s">
        <v>292</v>
      </c>
      <c r="B11" s="352" t="s">
        <v>18</v>
      </c>
      <c r="C11" s="353"/>
      <c r="D11" s="123" t="s">
        <v>18</v>
      </c>
      <c r="E11" s="125" t="str">
        <f t="shared" si="0"/>
        <v>Muy Alto</v>
      </c>
      <c r="F11" s="85" t="s">
        <v>311</v>
      </c>
      <c r="G11" s="128" t="s">
        <v>35</v>
      </c>
      <c r="H11" s="86"/>
      <c r="I11" s="86"/>
    </row>
    <row r="12" spans="1:11" ht="129.6">
      <c r="A12" s="85" t="s">
        <v>292</v>
      </c>
      <c r="B12" s="352" t="s">
        <v>18</v>
      </c>
      <c r="C12" s="353"/>
      <c r="D12" s="123" t="s">
        <v>18</v>
      </c>
      <c r="E12" s="125" t="str">
        <f t="shared" si="0"/>
        <v>Muy Alto</v>
      </c>
      <c r="F12" s="85" t="s">
        <v>312</v>
      </c>
      <c r="G12" s="128" t="s">
        <v>35</v>
      </c>
      <c r="H12" s="86"/>
      <c r="I12" s="86"/>
    </row>
    <row r="13" spans="1:11" ht="57.6">
      <c r="A13" s="85" t="s">
        <v>292</v>
      </c>
      <c r="B13" s="352" t="s">
        <v>18</v>
      </c>
      <c r="C13" s="353"/>
      <c r="D13" s="123" t="s">
        <v>18</v>
      </c>
      <c r="E13" s="125" t="str">
        <f t="shared" si="0"/>
        <v>Muy Alto</v>
      </c>
      <c r="F13" s="85" t="s">
        <v>313</v>
      </c>
      <c r="G13" s="128" t="s">
        <v>35</v>
      </c>
      <c r="H13" s="86"/>
      <c r="I13" s="86"/>
    </row>
    <row r="14" spans="1:11" ht="86.4">
      <c r="A14" s="85" t="s">
        <v>293</v>
      </c>
      <c r="B14" s="352" t="s">
        <v>18</v>
      </c>
      <c r="C14" s="353"/>
      <c r="D14" s="123" t="s">
        <v>18</v>
      </c>
      <c r="E14" s="125" t="str">
        <f t="shared" si="0"/>
        <v>Muy Alto</v>
      </c>
      <c r="F14" s="85" t="s">
        <v>314</v>
      </c>
      <c r="G14" s="128" t="s">
        <v>35</v>
      </c>
      <c r="H14" s="86"/>
      <c r="I14" s="86"/>
    </row>
    <row r="15" spans="1:11" ht="57.6">
      <c r="A15" s="85" t="s">
        <v>293</v>
      </c>
      <c r="B15" s="352" t="s">
        <v>18</v>
      </c>
      <c r="C15" s="353"/>
      <c r="D15" s="123" t="s">
        <v>18</v>
      </c>
      <c r="E15" s="125" t="str">
        <f t="shared" si="0"/>
        <v>Muy Alto</v>
      </c>
      <c r="F15" s="85" t="s">
        <v>315</v>
      </c>
      <c r="G15" s="128" t="s">
        <v>35</v>
      </c>
      <c r="H15" s="86"/>
      <c r="I15" s="86"/>
    </row>
    <row r="16" spans="1:11" ht="100.8">
      <c r="A16" s="85" t="s">
        <v>293</v>
      </c>
      <c r="B16" s="352" t="s">
        <v>18</v>
      </c>
      <c r="C16" s="353"/>
      <c r="D16" s="123" t="s">
        <v>18</v>
      </c>
      <c r="E16" s="125" t="str">
        <f t="shared" si="0"/>
        <v>Muy Alto</v>
      </c>
      <c r="F16" s="85" t="s">
        <v>316</v>
      </c>
      <c r="G16" s="128" t="s">
        <v>35</v>
      </c>
      <c r="H16" s="86"/>
      <c r="I16" s="86"/>
    </row>
    <row r="17" spans="1:9" ht="129.6">
      <c r="A17" s="85" t="s">
        <v>293</v>
      </c>
      <c r="B17" s="352" t="s">
        <v>18</v>
      </c>
      <c r="C17" s="353"/>
      <c r="D17" s="123" t="s">
        <v>18</v>
      </c>
      <c r="E17" s="125" t="str">
        <f t="shared" si="0"/>
        <v>Muy Alto</v>
      </c>
      <c r="F17" s="85" t="s">
        <v>317</v>
      </c>
      <c r="G17" s="128" t="s">
        <v>35</v>
      </c>
      <c r="H17" s="86"/>
      <c r="I17" s="86"/>
    </row>
    <row r="18" spans="1:9" ht="100.8">
      <c r="A18" s="85" t="s">
        <v>293</v>
      </c>
      <c r="B18" s="352" t="s">
        <v>18</v>
      </c>
      <c r="C18" s="353"/>
      <c r="D18" s="123" t="s">
        <v>18</v>
      </c>
      <c r="E18" s="125" t="str">
        <f t="shared" si="0"/>
        <v>Muy Alto</v>
      </c>
      <c r="F18" s="85" t="s">
        <v>318</v>
      </c>
      <c r="G18" s="128" t="s">
        <v>35</v>
      </c>
      <c r="H18" s="86"/>
      <c r="I18" s="86"/>
    </row>
    <row r="19" spans="1:9" ht="187.2">
      <c r="A19" s="85" t="s">
        <v>294</v>
      </c>
      <c r="B19" s="352" t="s">
        <v>18</v>
      </c>
      <c r="C19" s="353"/>
      <c r="D19" s="123" t="s">
        <v>18</v>
      </c>
      <c r="E19" s="125" t="str">
        <f t="shared" si="0"/>
        <v>Muy Alto</v>
      </c>
      <c r="F19" s="85" t="s">
        <v>319</v>
      </c>
      <c r="G19" s="128" t="s">
        <v>35</v>
      </c>
      <c r="H19" s="86"/>
      <c r="I19" s="86"/>
    </row>
    <row r="20" spans="1:9" ht="144">
      <c r="A20" s="85" t="s">
        <v>294</v>
      </c>
      <c r="B20" s="352" t="s">
        <v>18</v>
      </c>
      <c r="C20" s="353"/>
      <c r="D20" s="123" t="s">
        <v>18</v>
      </c>
      <c r="E20" s="125" t="str">
        <f t="shared" si="0"/>
        <v>Muy Alto</v>
      </c>
      <c r="F20" s="85" t="s">
        <v>320</v>
      </c>
      <c r="G20" s="128" t="s">
        <v>35</v>
      </c>
      <c r="H20" s="86"/>
      <c r="I20" s="86"/>
    </row>
    <row r="21" spans="1:9" ht="57.6">
      <c r="A21" s="85" t="s">
        <v>294</v>
      </c>
      <c r="B21" s="352" t="s">
        <v>18</v>
      </c>
      <c r="C21" s="353"/>
      <c r="D21" s="123" t="s">
        <v>18</v>
      </c>
      <c r="E21" s="125" t="str">
        <f t="shared" si="0"/>
        <v>Muy Alto</v>
      </c>
      <c r="F21" s="85" t="s">
        <v>321</v>
      </c>
      <c r="G21" s="128" t="s">
        <v>35</v>
      </c>
      <c r="H21" s="86"/>
      <c r="I21" s="86"/>
    </row>
    <row r="22" spans="1:9" ht="43.2">
      <c r="A22" s="85" t="s">
        <v>294</v>
      </c>
      <c r="B22" s="352" t="s">
        <v>18</v>
      </c>
      <c r="C22" s="353"/>
      <c r="D22" s="123" t="s">
        <v>18</v>
      </c>
      <c r="E22" s="125" t="str">
        <f t="shared" si="0"/>
        <v>Muy Alto</v>
      </c>
      <c r="F22" s="85" t="s">
        <v>322</v>
      </c>
      <c r="G22" s="128" t="s">
        <v>35</v>
      </c>
      <c r="H22" s="86"/>
      <c r="I22" s="86"/>
    </row>
    <row r="23" spans="1:9" ht="57.6">
      <c r="A23" s="85" t="s">
        <v>294</v>
      </c>
      <c r="B23" s="352" t="s">
        <v>18</v>
      </c>
      <c r="C23" s="353"/>
      <c r="D23" s="123" t="s">
        <v>18</v>
      </c>
      <c r="E23" s="125" t="str">
        <f t="shared" si="0"/>
        <v>Muy Alto</v>
      </c>
      <c r="F23" s="85" t="s">
        <v>323</v>
      </c>
      <c r="G23" s="128" t="s">
        <v>35</v>
      </c>
      <c r="H23" s="86"/>
      <c r="I23" s="86"/>
    </row>
    <row r="24" spans="1:9" ht="43.2">
      <c r="A24" s="85" t="s">
        <v>294</v>
      </c>
      <c r="B24" s="352" t="s">
        <v>18</v>
      </c>
      <c r="C24" s="353"/>
      <c r="D24" s="123" t="s">
        <v>18</v>
      </c>
      <c r="E24" s="125" t="str">
        <f t="shared" si="0"/>
        <v>Muy Alto</v>
      </c>
      <c r="F24" s="85" t="s">
        <v>324</v>
      </c>
      <c r="G24" s="128" t="s">
        <v>35</v>
      </c>
      <c r="H24" s="86"/>
      <c r="I24" s="86"/>
    </row>
    <row r="25" spans="1:9" ht="86.4">
      <c r="A25" s="85" t="s">
        <v>294</v>
      </c>
      <c r="B25" s="352" t="s">
        <v>18</v>
      </c>
      <c r="C25" s="353"/>
      <c r="D25" s="123" t="s">
        <v>18</v>
      </c>
      <c r="E25" s="125" t="str">
        <f t="shared" si="0"/>
        <v>Muy Alto</v>
      </c>
      <c r="F25" s="85" t="s">
        <v>325</v>
      </c>
      <c r="G25" s="128" t="s">
        <v>35</v>
      </c>
      <c r="H25" s="86"/>
      <c r="I25" s="86"/>
    </row>
    <row r="26" spans="1:9" ht="57.6">
      <c r="A26" s="85" t="s">
        <v>294</v>
      </c>
      <c r="B26" s="352" t="s">
        <v>18</v>
      </c>
      <c r="C26" s="353"/>
      <c r="D26" s="123" t="s">
        <v>18</v>
      </c>
      <c r="E26" s="125" t="str">
        <f t="shared" si="0"/>
        <v>Muy Alto</v>
      </c>
      <c r="F26" s="85" t="s">
        <v>326</v>
      </c>
      <c r="G26" s="128" t="s">
        <v>35</v>
      </c>
      <c r="H26" s="86"/>
      <c r="I26" s="86"/>
    </row>
    <row r="27" spans="1:9" ht="100.8">
      <c r="A27" s="85" t="s">
        <v>295</v>
      </c>
      <c r="B27" s="352" t="s">
        <v>18</v>
      </c>
      <c r="C27" s="353"/>
      <c r="D27" s="123" t="s">
        <v>18</v>
      </c>
      <c r="E27" s="125" t="str">
        <f t="shared" si="0"/>
        <v>Muy Alto</v>
      </c>
      <c r="F27" s="85" t="s">
        <v>327</v>
      </c>
      <c r="G27" s="128" t="s">
        <v>35</v>
      </c>
      <c r="H27" s="86"/>
      <c r="I27" s="86"/>
    </row>
    <row r="28" spans="1:9" ht="86.4">
      <c r="A28" s="85" t="s">
        <v>295</v>
      </c>
      <c r="B28" s="352" t="s">
        <v>18</v>
      </c>
      <c r="C28" s="353"/>
      <c r="D28" s="123" t="s">
        <v>18</v>
      </c>
      <c r="E28" s="125" t="str">
        <f t="shared" si="0"/>
        <v>Muy Alto</v>
      </c>
      <c r="F28" s="85" t="s">
        <v>328</v>
      </c>
      <c r="G28" s="128" t="s">
        <v>35</v>
      </c>
      <c r="H28" s="86"/>
      <c r="I28" s="86"/>
    </row>
    <row r="29" spans="1:9" ht="57.6">
      <c r="A29" s="85" t="s">
        <v>295</v>
      </c>
      <c r="B29" s="352" t="s">
        <v>18</v>
      </c>
      <c r="C29" s="353"/>
      <c r="D29" s="123" t="s">
        <v>18</v>
      </c>
      <c r="E29" s="125" t="str">
        <f t="shared" si="0"/>
        <v>Muy Alto</v>
      </c>
      <c r="F29" s="85" t="s">
        <v>329</v>
      </c>
      <c r="G29" s="128" t="s">
        <v>35</v>
      </c>
      <c r="H29" s="86"/>
      <c r="I29" s="86"/>
    </row>
    <row r="30" spans="1:9" ht="57.6">
      <c r="A30" s="85" t="s">
        <v>295</v>
      </c>
      <c r="B30" s="352" t="s">
        <v>18</v>
      </c>
      <c r="C30" s="353"/>
      <c r="D30" s="123" t="s">
        <v>18</v>
      </c>
      <c r="E30" s="125" t="str">
        <f t="shared" si="0"/>
        <v>Muy Alto</v>
      </c>
      <c r="F30" s="85" t="s">
        <v>330</v>
      </c>
      <c r="G30" s="128" t="s">
        <v>35</v>
      </c>
      <c r="H30" s="86"/>
      <c r="I30" s="86"/>
    </row>
    <row r="31" spans="1:9" ht="115.2">
      <c r="A31" s="85" t="s">
        <v>296</v>
      </c>
      <c r="B31" s="352" t="s">
        <v>18</v>
      </c>
      <c r="C31" s="353"/>
      <c r="D31" s="123" t="s">
        <v>18</v>
      </c>
      <c r="E31" s="125" t="str">
        <f t="shared" si="0"/>
        <v>Muy Alto</v>
      </c>
      <c r="F31" s="85" t="s">
        <v>331</v>
      </c>
      <c r="G31" s="128" t="s">
        <v>35</v>
      </c>
      <c r="H31" s="86"/>
      <c r="I31" s="86"/>
    </row>
    <row r="32" spans="1:9" ht="57.6">
      <c r="A32" s="85" t="s">
        <v>296</v>
      </c>
      <c r="B32" s="352" t="s">
        <v>18</v>
      </c>
      <c r="C32" s="353"/>
      <c r="D32" s="123" t="s">
        <v>18</v>
      </c>
      <c r="E32" s="125" t="str">
        <f t="shared" si="0"/>
        <v>Muy Alto</v>
      </c>
      <c r="F32" s="85" t="s">
        <v>332</v>
      </c>
      <c r="G32" s="128" t="s">
        <v>35</v>
      </c>
      <c r="H32" s="86"/>
      <c r="I32" s="86"/>
    </row>
    <row r="33" spans="1:9" ht="57.6">
      <c r="A33" s="85" t="s">
        <v>296</v>
      </c>
      <c r="B33" s="352" t="s">
        <v>18</v>
      </c>
      <c r="C33" s="353"/>
      <c r="D33" s="123" t="s">
        <v>18</v>
      </c>
      <c r="E33" s="125" t="str">
        <f t="shared" si="0"/>
        <v>Muy Alto</v>
      </c>
      <c r="F33" s="85" t="s">
        <v>333</v>
      </c>
      <c r="G33" s="128" t="s">
        <v>35</v>
      </c>
      <c r="H33" s="86"/>
      <c r="I33" s="86"/>
    </row>
    <row r="34" spans="1:9" ht="86.4">
      <c r="A34" s="85" t="s">
        <v>296</v>
      </c>
      <c r="B34" s="352" t="s">
        <v>18</v>
      </c>
      <c r="C34" s="353"/>
      <c r="D34" s="123" t="s">
        <v>18</v>
      </c>
      <c r="E34" s="125" t="str">
        <f t="shared" si="0"/>
        <v>Muy Alto</v>
      </c>
      <c r="F34" s="85" t="s">
        <v>334</v>
      </c>
      <c r="G34" s="128" t="s">
        <v>35</v>
      </c>
      <c r="H34" s="86"/>
      <c r="I34" s="86"/>
    </row>
    <row r="35" spans="1:9" ht="43.2">
      <c r="A35" s="85" t="s">
        <v>296</v>
      </c>
      <c r="B35" s="352" t="s">
        <v>18</v>
      </c>
      <c r="C35" s="353"/>
      <c r="D35" s="123" t="s">
        <v>18</v>
      </c>
      <c r="E35" s="125" t="str">
        <f t="shared" si="0"/>
        <v>Muy Alto</v>
      </c>
      <c r="F35" s="85" t="s">
        <v>335</v>
      </c>
      <c r="G35" s="128" t="s">
        <v>35</v>
      </c>
      <c r="H35" s="86"/>
      <c r="I35" s="86"/>
    </row>
    <row r="36" spans="1:9" ht="57.6">
      <c r="A36" s="85" t="s">
        <v>297</v>
      </c>
      <c r="B36" s="352" t="s">
        <v>18</v>
      </c>
      <c r="C36" s="353"/>
      <c r="D36" s="123" t="s">
        <v>18</v>
      </c>
      <c r="E36" s="125" t="str">
        <f t="shared" si="0"/>
        <v>Muy Alto</v>
      </c>
      <c r="F36" s="85" t="s">
        <v>336</v>
      </c>
      <c r="G36" s="128" t="s">
        <v>35</v>
      </c>
      <c r="H36" s="86"/>
      <c r="I36" s="86"/>
    </row>
    <row r="37" spans="1:9" ht="57.6">
      <c r="A37" s="85" t="s">
        <v>297</v>
      </c>
      <c r="B37" s="352" t="s">
        <v>18</v>
      </c>
      <c r="C37" s="353"/>
      <c r="D37" s="123" t="s">
        <v>18</v>
      </c>
      <c r="E37" s="125" t="str">
        <f t="shared" si="0"/>
        <v>Muy Alto</v>
      </c>
      <c r="F37" s="85" t="s">
        <v>337</v>
      </c>
      <c r="G37" s="128" t="s">
        <v>35</v>
      </c>
      <c r="H37" s="86"/>
      <c r="I37" s="86"/>
    </row>
    <row r="38" spans="1:9" ht="72">
      <c r="A38" s="85" t="s">
        <v>297</v>
      </c>
      <c r="B38" s="352" t="s">
        <v>18</v>
      </c>
      <c r="C38" s="353"/>
      <c r="D38" s="123" t="s">
        <v>18</v>
      </c>
      <c r="E38" s="125" t="str">
        <f t="shared" si="0"/>
        <v>Muy Alto</v>
      </c>
      <c r="F38" s="85" t="s">
        <v>338</v>
      </c>
      <c r="G38" s="128" t="s">
        <v>35</v>
      </c>
      <c r="H38" s="86"/>
      <c r="I38" s="86"/>
    </row>
    <row r="39" spans="1:9" ht="86.4">
      <c r="A39" s="85" t="s">
        <v>297</v>
      </c>
      <c r="B39" s="352" t="s">
        <v>18</v>
      </c>
      <c r="C39" s="353"/>
      <c r="D39" s="123" t="s">
        <v>18</v>
      </c>
      <c r="E39" s="125" t="str">
        <f t="shared" si="0"/>
        <v>Muy Alto</v>
      </c>
      <c r="F39" s="85" t="s">
        <v>339</v>
      </c>
      <c r="G39" s="128" t="s">
        <v>35</v>
      </c>
      <c r="H39" s="86"/>
      <c r="I39" s="86"/>
    </row>
    <row r="40" spans="1:9" ht="115.2">
      <c r="A40" s="85" t="s">
        <v>297</v>
      </c>
      <c r="B40" s="352" t="s">
        <v>18</v>
      </c>
      <c r="C40" s="353"/>
      <c r="D40" s="123" t="s">
        <v>18</v>
      </c>
      <c r="E40" s="125" t="str">
        <f t="shared" si="0"/>
        <v>Muy Alto</v>
      </c>
      <c r="F40" s="85" t="s">
        <v>340</v>
      </c>
      <c r="G40" s="128" t="s">
        <v>35</v>
      </c>
      <c r="H40" s="86"/>
      <c r="I40" s="86"/>
    </row>
    <row r="41" spans="1:9" ht="72">
      <c r="A41" s="85" t="s">
        <v>298</v>
      </c>
      <c r="B41" s="352" t="s">
        <v>18</v>
      </c>
      <c r="C41" s="353"/>
      <c r="D41" s="123" t="s">
        <v>18</v>
      </c>
      <c r="E41" s="125" t="str">
        <f t="shared" si="0"/>
        <v>Muy Alto</v>
      </c>
      <c r="F41" s="85" t="s">
        <v>341</v>
      </c>
      <c r="G41" s="128" t="s">
        <v>35</v>
      </c>
      <c r="H41" s="86"/>
      <c r="I41" s="86"/>
    </row>
    <row r="42" spans="1:9" ht="72">
      <c r="A42" s="85" t="s">
        <v>298</v>
      </c>
      <c r="B42" s="352" t="s">
        <v>18</v>
      </c>
      <c r="C42" s="353"/>
      <c r="D42" s="123" t="s">
        <v>18</v>
      </c>
      <c r="E42" s="125" t="str">
        <f t="shared" si="0"/>
        <v>Muy Alto</v>
      </c>
      <c r="F42" s="85" t="s">
        <v>342</v>
      </c>
      <c r="G42" s="128" t="s">
        <v>35</v>
      </c>
      <c r="H42" s="86"/>
      <c r="I42" s="86"/>
    </row>
    <row r="43" spans="1:9" ht="86.4">
      <c r="A43" s="85" t="s">
        <v>298</v>
      </c>
      <c r="B43" s="352" t="s">
        <v>18</v>
      </c>
      <c r="C43" s="353"/>
      <c r="D43" s="123" t="s">
        <v>18</v>
      </c>
      <c r="E43" s="125" t="str">
        <f t="shared" si="0"/>
        <v>Muy Alto</v>
      </c>
      <c r="F43" s="85" t="s">
        <v>343</v>
      </c>
      <c r="G43" s="128" t="s">
        <v>35</v>
      </c>
      <c r="H43" s="86"/>
      <c r="I43" s="86"/>
    </row>
    <row r="44" spans="1:9" ht="86.4">
      <c r="A44" s="85" t="s">
        <v>298</v>
      </c>
      <c r="B44" s="352" t="s">
        <v>18</v>
      </c>
      <c r="C44" s="353"/>
      <c r="D44" s="123" t="s">
        <v>18</v>
      </c>
      <c r="E44" s="125" t="str">
        <f t="shared" si="0"/>
        <v>Muy Alto</v>
      </c>
      <c r="F44" s="85" t="s">
        <v>344</v>
      </c>
      <c r="G44" s="128" t="s">
        <v>35</v>
      </c>
      <c r="H44" s="86"/>
      <c r="I44" s="86"/>
    </row>
    <row r="45" spans="1:9" ht="86.4">
      <c r="A45" s="85" t="s">
        <v>298</v>
      </c>
      <c r="B45" s="352" t="s">
        <v>18</v>
      </c>
      <c r="C45" s="353"/>
      <c r="D45" s="123" t="s">
        <v>18</v>
      </c>
      <c r="E45" s="125" t="str">
        <f t="shared" si="0"/>
        <v>Muy Alto</v>
      </c>
      <c r="F45" s="85" t="s">
        <v>345</v>
      </c>
      <c r="G45" s="128" t="s">
        <v>35</v>
      </c>
      <c r="H45" s="86"/>
      <c r="I45" s="86"/>
    </row>
    <row r="46" spans="1:9" ht="86.4">
      <c r="A46" s="85" t="s">
        <v>298</v>
      </c>
      <c r="B46" s="352" t="s">
        <v>18</v>
      </c>
      <c r="C46" s="353"/>
      <c r="D46" s="123" t="s">
        <v>18</v>
      </c>
      <c r="E46" s="125" t="str">
        <f t="shared" si="0"/>
        <v>Muy Alto</v>
      </c>
      <c r="F46" s="85" t="s">
        <v>346</v>
      </c>
      <c r="G46" s="128" t="s">
        <v>35</v>
      </c>
      <c r="H46" s="86"/>
      <c r="I46" s="86"/>
    </row>
    <row r="47" spans="1:9" ht="72">
      <c r="A47" s="85" t="s">
        <v>299</v>
      </c>
      <c r="B47" s="352" t="s">
        <v>18</v>
      </c>
      <c r="C47" s="353"/>
      <c r="D47" s="123" t="s">
        <v>18</v>
      </c>
      <c r="E47" s="125" t="str">
        <f t="shared" si="0"/>
        <v>Muy Alto</v>
      </c>
      <c r="F47" s="85" t="s">
        <v>347</v>
      </c>
      <c r="G47" s="128" t="s">
        <v>35</v>
      </c>
      <c r="H47" s="86"/>
      <c r="I47" s="86"/>
    </row>
    <row r="48" spans="1:9" ht="57.6">
      <c r="A48" s="85" t="s">
        <v>299</v>
      </c>
      <c r="B48" s="352" t="s">
        <v>18</v>
      </c>
      <c r="C48" s="353"/>
      <c r="D48" s="123" t="s">
        <v>18</v>
      </c>
      <c r="E48" s="125" t="str">
        <f t="shared" si="0"/>
        <v>Muy Alto</v>
      </c>
      <c r="F48" s="85" t="s">
        <v>348</v>
      </c>
      <c r="G48" s="128" t="s">
        <v>35</v>
      </c>
      <c r="H48" s="86"/>
      <c r="I48" s="86"/>
    </row>
    <row r="49" spans="1:9" ht="158.4">
      <c r="A49" s="85" t="s">
        <v>299</v>
      </c>
      <c r="B49" s="352" t="s">
        <v>18</v>
      </c>
      <c r="C49" s="353"/>
      <c r="D49" s="123" t="s">
        <v>18</v>
      </c>
      <c r="E49" s="125" t="str">
        <f t="shared" si="0"/>
        <v>Muy Alto</v>
      </c>
      <c r="F49" s="85" t="s">
        <v>349</v>
      </c>
      <c r="G49" s="128" t="s">
        <v>35</v>
      </c>
      <c r="H49" s="86"/>
      <c r="I49" s="86"/>
    </row>
    <row r="50" spans="1:9" ht="86.4">
      <c r="A50" s="85" t="s">
        <v>299</v>
      </c>
      <c r="B50" s="352" t="s">
        <v>18</v>
      </c>
      <c r="C50" s="353"/>
      <c r="D50" s="123" t="s">
        <v>18</v>
      </c>
      <c r="E50" s="125" t="str">
        <f t="shared" si="0"/>
        <v>Muy Alto</v>
      </c>
      <c r="F50" s="85" t="s">
        <v>350</v>
      </c>
      <c r="G50" s="128" t="s">
        <v>35</v>
      </c>
      <c r="H50" s="86"/>
      <c r="I50" s="86"/>
    </row>
    <row r="51" spans="1:9" ht="86.4">
      <c r="A51" s="85" t="s">
        <v>299</v>
      </c>
      <c r="B51" s="352" t="s">
        <v>18</v>
      </c>
      <c r="C51" s="353"/>
      <c r="D51" s="123" t="s">
        <v>18</v>
      </c>
      <c r="E51" s="125" t="str">
        <f t="shared" si="0"/>
        <v>Muy Alto</v>
      </c>
      <c r="F51" s="85" t="s">
        <v>351</v>
      </c>
      <c r="G51" s="128" t="s">
        <v>35</v>
      </c>
      <c r="H51" s="86"/>
      <c r="I51" s="86"/>
    </row>
    <row r="52" spans="1:9" ht="57.6">
      <c r="A52" s="85" t="s">
        <v>299</v>
      </c>
      <c r="B52" s="352" t="s">
        <v>18</v>
      </c>
      <c r="C52" s="353"/>
      <c r="D52" s="123" t="s">
        <v>18</v>
      </c>
      <c r="E52" s="125" t="str">
        <f t="shared" si="0"/>
        <v>Muy Alto</v>
      </c>
      <c r="F52" s="85" t="s">
        <v>352</v>
      </c>
      <c r="G52" s="128" t="s">
        <v>35</v>
      </c>
      <c r="H52" s="86"/>
      <c r="I52" s="86"/>
    </row>
    <row r="53" spans="1:9" ht="100.8">
      <c r="A53" s="85" t="s">
        <v>299</v>
      </c>
      <c r="B53" s="352" t="s">
        <v>18</v>
      </c>
      <c r="C53" s="353"/>
      <c r="D53" s="123" t="s">
        <v>18</v>
      </c>
      <c r="E53" s="125" t="str">
        <f t="shared" si="0"/>
        <v>Muy Alto</v>
      </c>
      <c r="F53" s="85" t="s">
        <v>353</v>
      </c>
      <c r="G53" s="128" t="s">
        <v>35</v>
      </c>
      <c r="H53" s="86"/>
      <c r="I53" s="86"/>
    </row>
    <row r="54" spans="1:9" ht="72">
      <c r="A54" s="85" t="s">
        <v>299</v>
      </c>
      <c r="B54" s="352" t="s">
        <v>18</v>
      </c>
      <c r="C54" s="353"/>
      <c r="D54" s="123" t="s">
        <v>18</v>
      </c>
      <c r="E54" s="125" t="str">
        <f t="shared" si="0"/>
        <v>Muy Alto</v>
      </c>
      <c r="F54" s="85" t="s">
        <v>354</v>
      </c>
      <c r="G54" s="128" t="s">
        <v>35</v>
      </c>
      <c r="H54" s="86"/>
      <c r="I54" s="86"/>
    </row>
    <row r="55" spans="1:9" ht="72">
      <c r="A55" s="85" t="s">
        <v>299</v>
      </c>
      <c r="B55" s="352" t="s">
        <v>18</v>
      </c>
      <c r="C55" s="353"/>
      <c r="D55" s="123" t="s">
        <v>18</v>
      </c>
      <c r="E55" s="125" t="str">
        <f t="shared" si="0"/>
        <v>Muy Alto</v>
      </c>
      <c r="F55" s="85" t="s">
        <v>355</v>
      </c>
      <c r="G55" s="128" t="s">
        <v>35</v>
      </c>
      <c r="H55" s="86"/>
      <c r="I55" s="86"/>
    </row>
    <row r="56" spans="1:9" ht="43.2">
      <c r="A56" s="85" t="s">
        <v>299</v>
      </c>
      <c r="B56" s="352" t="s">
        <v>18</v>
      </c>
      <c r="C56" s="353"/>
      <c r="D56" s="123" t="s">
        <v>18</v>
      </c>
      <c r="E56" s="125" t="str">
        <f t="shared" si="0"/>
        <v>Muy Alto</v>
      </c>
      <c r="F56" s="85" t="s">
        <v>356</v>
      </c>
      <c r="G56" s="128" t="s">
        <v>35</v>
      </c>
      <c r="H56" s="86"/>
      <c r="I56" s="86"/>
    </row>
    <row r="57" spans="1:9" ht="43.2">
      <c r="A57" s="85" t="s">
        <v>299</v>
      </c>
      <c r="B57" s="352" t="s">
        <v>18</v>
      </c>
      <c r="C57" s="353"/>
      <c r="D57" s="123" t="s">
        <v>18</v>
      </c>
      <c r="E57" s="125" t="str">
        <f t="shared" si="0"/>
        <v>Muy Alto</v>
      </c>
      <c r="F57" s="85" t="s">
        <v>357</v>
      </c>
      <c r="G57" s="128" t="s">
        <v>35</v>
      </c>
      <c r="H57" s="86"/>
      <c r="I57" s="86"/>
    </row>
    <row r="58" spans="1:9" ht="100.8">
      <c r="A58" s="85" t="s">
        <v>300</v>
      </c>
      <c r="B58" s="352" t="s">
        <v>18</v>
      </c>
      <c r="C58" s="353"/>
      <c r="D58" s="123" t="s">
        <v>18</v>
      </c>
      <c r="E58" s="125" t="str">
        <f t="shared" si="0"/>
        <v>Muy Alto</v>
      </c>
      <c r="F58" s="85" t="s">
        <v>358</v>
      </c>
      <c r="G58" s="128" t="s">
        <v>35</v>
      </c>
      <c r="H58" s="86"/>
      <c r="I58" s="86"/>
    </row>
    <row r="59" spans="1:9" ht="72">
      <c r="A59" s="85" t="s">
        <v>300</v>
      </c>
      <c r="B59" s="352" t="s">
        <v>18</v>
      </c>
      <c r="C59" s="353"/>
      <c r="D59" s="123" t="s">
        <v>18</v>
      </c>
      <c r="E59" s="125" t="str">
        <f t="shared" si="0"/>
        <v>Muy Alto</v>
      </c>
      <c r="F59" s="85" t="s">
        <v>359</v>
      </c>
      <c r="G59" s="128" t="s">
        <v>35</v>
      </c>
      <c r="H59" s="86"/>
      <c r="I59" s="86"/>
    </row>
    <row r="60" spans="1:9" ht="100.8">
      <c r="A60" s="85" t="s">
        <v>300</v>
      </c>
      <c r="B60" s="352" t="s">
        <v>18</v>
      </c>
      <c r="C60" s="353"/>
      <c r="D60" s="123" t="s">
        <v>18</v>
      </c>
      <c r="E60" s="125" t="str">
        <f t="shared" si="0"/>
        <v>Muy Alto</v>
      </c>
      <c r="F60" s="85" t="s">
        <v>360</v>
      </c>
      <c r="G60" s="128" t="s">
        <v>35</v>
      </c>
      <c r="H60" s="86"/>
      <c r="I60" s="86"/>
    </row>
    <row r="61" spans="1:9" ht="57.6">
      <c r="A61" s="85" t="s">
        <v>301</v>
      </c>
      <c r="B61" s="352" t="s">
        <v>18</v>
      </c>
      <c r="C61" s="353"/>
      <c r="D61" s="123" t="s">
        <v>18</v>
      </c>
      <c r="E61" s="125" t="str">
        <f t="shared" si="0"/>
        <v>Muy Alto</v>
      </c>
      <c r="F61" s="85" t="s">
        <v>361</v>
      </c>
      <c r="G61" s="128" t="s">
        <v>35</v>
      </c>
      <c r="H61" s="86"/>
      <c r="I61" s="86"/>
    </row>
    <row r="62" spans="1:9" ht="28.8">
      <c r="A62" s="85" t="s">
        <v>301</v>
      </c>
      <c r="B62" s="352" t="s">
        <v>18</v>
      </c>
      <c r="C62" s="353"/>
      <c r="D62" s="123" t="s">
        <v>18</v>
      </c>
      <c r="E62" s="125" t="str">
        <f t="shared" si="0"/>
        <v>Muy Alto</v>
      </c>
      <c r="F62" s="85" t="s">
        <v>362</v>
      </c>
      <c r="G62" s="128" t="s">
        <v>35</v>
      </c>
      <c r="H62" s="86"/>
      <c r="I62" s="86"/>
    </row>
    <row r="63" spans="1:9" ht="72">
      <c r="A63" s="85" t="s">
        <v>301</v>
      </c>
      <c r="B63" s="352" t="s">
        <v>18</v>
      </c>
      <c r="C63" s="353"/>
      <c r="D63" s="123" t="s">
        <v>18</v>
      </c>
      <c r="E63" s="125" t="str">
        <f t="shared" si="0"/>
        <v>Muy Alto</v>
      </c>
      <c r="F63" s="85" t="s">
        <v>363</v>
      </c>
      <c r="G63" s="128" t="s">
        <v>35</v>
      </c>
      <c r="H63" s="86"/>
      <c r="I63" s="86"/>
    </row>
    <row r="64" spans="1:9" ht="28.8">
      <c r="A64" s="85" t="s">
        <v>302</v>
      </c>
      <c r="B64" s="352" t="s">
        <v>18</v>
      </c>
      <c r="C64" s="353"/>
      <c r="D64" s="123" t="s">
        <v>18</v>
      </c>
      <c r="E64" s="125" t="str">
        <f t="shared" si="0"/>
        <v>Muy Alto</v>
      </c>
      <c r="F64" s="85" t="s">
        <v>364</v>
      </c>
      <c r="G64" s="128" t="s">
        <v>35</v>
      </c>
      <c r="H64" s="86"/>
      <c r="I64" s="86"/>
    </row>
    <row r="65" spans="1:11" ht="72">
      <c r="A65" s="85" t="s">
        <v>302</v>
      </c>
      <c r="B65" s="352" t="s">
        <v>18</v>
      </c>
      <c r="C65" s="353"/>
      <c r="D65" s="123" t="s">
        <v>18</v>
      </c>
      <c r="E65" s="125" t="str">
        <f t="shared" si="0"/>
        <v>Muy Alto</v>
      </c>
      <c r="F65" s="85" t="s">
        <v>365</v>
      </c>
      <c r="G65" s="128" t="s">
        <v>35</v>
      </c>
      <c r="H65" s="86"/>
      <c r="I65" s="86"/>
    </row>
    <row r="66" spans="1:11" ht="57.6">
      <c r="A66" s="85" t="s">
        <v>303</v>
      </c>
      <c r="B66" s="352" t="s">
        <v>18</v>
      </c>
      <c r="C66" s="353"/>
      <c r="D66" s="123" t="s">
        <v>18</v>
      </c>
      <c r="E66" s="125" t="str">
        <f t="shared" si="0"/>
        <v>Muy Alto</v>
      </c>
      <c r="F66" s="85" t="s">
        <v>366</v>
      </c>
      <c r="G66" s="128" t="s">
        <v>35</v>
      </c>
      <c r="H66" s="86"/>
      <c r="I66" s="86"/>
    </row>
    <row r="67" spans="1:11" ht="43.2">
      <c r="A67" s="85" t="s">
        <v>303</v>
      </c>
      <c r="B67" s="352" t="s">
        <v>18</v>
      </c>
      <c r="C67" s="353"/>
      <c r="D67" s="123" t="s">
        <v>18</v>
      </c>
      <c r="E67" s="125" t="str">
        <f t="shared" si="0"/>
        <v>Muy Alto</v>
      </c>
      <c r="F67" s="85" t="s">
        <v>367</v>
      </c>
      <c r="G67" s="128" t="s">
        <v>35</v>
      </c>
      <c r="H67" s="86"/>
      <c r="I67" s="86"/>
    </row>
    <row r="68" spans="1:11" ht="43.2">
      <c r="A68" s="85" t="s">
        <v>303</v>
      </c>
      <c r="B68" s="352" t="s">
        <v>18</v>
      </c>
      <c r="C68" s="353"/>
      <c r="D68" s="123" t="s">
        <v>18</v>
      </c>
      <c r="E68" s="125" t="str">
        <f t="shared" si="0"/>
        <v>Muy Alto</v>
      </c>
      <c r="F68" s="85" t="s">
        <v>368</v>
      </c>
      <c r="G68" s="128" t="s">
        <v>35</v>
      </c>
      <c r="H68" s="86"/>
      <c r="I68" s="86"/>
    </row>
    <row r="69" spans="1:11" ht="72">
      <c r="A69" s="85" t="s">
        <v>303</v>
      </c>
      <c r="B69" s="352" t="s">
        <v>18</v>
      </c>
      <c r="C69" s="353"/>
      <c r="D69" s="123" t="s">
        <v>18</v>
      </c>
      <c r="E69" s="125" t="str">
        <f t="shared" si="0"/>
        <v>Muy Alto</v>
      </c>
      <c r="F69" s="85" t="s">
        <v>369</v>
      </c>
      <c r="G69" s="128" t="s">
        <v>35</v>
      </c>
      <c r="H69" s="86"/>
      <c r="I69" s="86"/>
    </row>
    <row r="70" spans="1:11" ht="86.4">
      <c r="A70" s="85" t="s">
        <v>303</v>
      </c>
      <c r="B70" s="352" t="s">
        <v>18</v>
      </c>
      <c r="C70" s="353"/>
      <c r="D70" s="123" t="s">
        <v>18</v>
      </c>
      <c r="E70" s="125" t="str">
        <f t="shared" si="0"/>
        <v>Muy Alto</v>
      </c>
      <c r="F70" s="85" t="s">
        <v>370</v>
      </c>
      <c r="G70" s="128" t="s">
        <v>35</v>
      </c>
      <c r="H70" s="86"/>
      <c r="I70" s="86"/>
    </row>
    <row r="71" spans="1:11" ht="86.4">
      <c r="A71" s="85" t="s">
        <v>304</v>
      </c>
      <c r="B71" s="352" t="s">
        <v>18</v>
      </c>
      <c r="C71" s="353"/>
      <c r="D71" s="123" t="s">
        <v>18</v>
      </c>
      <c r="E71" s="125" t="str">
        <f t="shared" ref="E71:E77" si="1">IF(AND(B71="Máxima",D71="Máxima"),"Muy Alto",IF(OR(AND(B71="Significativo",D71="Máxima"),AND(B71="Significativo",D71="Significativo"),AND(B71="Máxima",D71="Significativo")),"Alto",IF(OR(AND(B71="Limitado",D71="Máxima"),AND(B71="Limitado",D71="Significativo"),AND(B71="Significativo",D71="Limitado"),AND(B71="Máxima",D71="Limitado")),"Medio", IF(OR(B71="",D71=""),"", "Bajo"))))</f>
        <v>Muy Alto</v>
      </c>
      <c r="F71" s="85" t="s">
        <v>371</v>
      </c>
      <c r="G71" s="128" t="s">
        <v>35</v>
      </c>
      <c r="H71" s="86"/>
      <c r="I71" s="86"/>
    </row>
    <row r="72" spans="1:11" ht="100.8">
      <c r="A72" s="85" t="s">
        <v>304</v>
      </c>
      <c r="B72" s="352" t="s">
        <v>18</v>
      </c>
      <c r="C72" s="353"/>
      <c r="D72" s="123" t="s">
        <v>18</v>
      </c>
      <c r="E72" s="125" t="str">
        <f t="shared" si="1"/>
        <v>Muy Alto</v>
      </c>
      <c r="F72" s="85" t="s">
        <v>372</v>
      </c>
      <c r="G72" s="128" t="s">
        <v>35</v>
      </c>
      <c r="H72" s="86"/>
      <c r="I72" s="86"/>
    </row>
    <row r="73" spans="1:11" ht="115.2">
      <c r="A73" s="85" t="s">
        <v>304</v>
      </c>
      <c r="B73" s="352" t="s">
        <v>18</v>
      </c>
      <c r="C73" s="353"/>
      <c r="D73" s="123" t="s">
        <v>18</v>
      </c>
      <c r="E73" s="125" t="str">
        <f t="shared" si="1"/>
        <v>Muy Alto</v>
      </c>
      <c r="F73" s="85" t="s">
        <v>373</v>
      </c>
      <c r="G73" s="128" t="s">
        <v>35</v>
      </c>
      <c r="H73" s="86"/>
      <c r="I73" s="86"/>
    </row>
    <row r="74" spans="1:11" ht="72">
      <c r="A74" s="85" t="s">
        <v>304</v>
      </c>
      <c r="B74" s="352" t="s">
        <v>18</v>
      </c>
      <c r="C74" s="353"/>
      <c r="D74" s="123" t="s">
        <v>18</v>
      </c>
      <c r="E74" s="125" t="str">
        <f t="shared" si="1"/>
        <v>Muy Alto</v>
      </c>
      <c r="F74" s="85" t="s">
        <v>374</v>
      </c>
      <c r="G74" s="128" t="s">
        <v>35</v>
      </c>
      <c r="H74" s="86"/>
      <c r="I74" s="86"/>
    </row>
    <row r="75" spans="1:11" ht="86.4">
      <c r="A75" s="85" t="s">
        <v>304</v>
      </c>
      <c r="B75" s="352" t="s">
        <v>18</v>
      </c>
      <c r="C75" s="353"/>
      <c r="D75" s="123" t="s">
        <v>18</v>
      </c>
      <c r="E75" s="125" t="str">
        <f t="shared" si="1"/>
        <v>Muy Alto</v>
      </c>
      <c r="F75" s="85" t="s">
        <v>375</v>
      </c>
      <c r="G75" s="128" t="s">
        <v>35</v>
      </c>
      <c r="H75" s="86"/>
      <c r="I75" s="86"/>
    </row>
    <row r="76" spans="1:11" ht="72">
      <c r="A76" s="85" t="s">
        <v>305</v>
      </c>
      <c r="B76" s="352" t="s">
        <v>18</v>
      </c>
      <c r="C76" s="353"/>
      <c r="D76" s="123" t="s">
        <v>18</v>
      </c>
      <c r="E76" s="125" t="str">
        <f t="shared" si="1"/>
        <v>Muy Alto</v>
      </c>
      <c r="F76" s="85" t="s">
        <v>376</v>
      </c>
      <c r="G76" s="128" t="s">
        <v>35</v>
      </c>
      <c r="H76" s="86"/>
      <c r="I76" s="86"/>
    </row>
    <row r="77" spans="1:11" ht="43.2">
      <c r="A77" s="85" t="s">
        <v>305</v>
      </c>
      <c r="B77" s="352" t="s">
        <v>18</v>
      </c>
      <c r="C77" s="353"/>
      <c r="D77" s="123" t="s">
        <v>18</v>
      </c>
      <c r="E77" s="125" t="str">
        <f t="shared" si="1"/>
        <v>Muy Alto</v>
      </c>
      <c r="F77" s="85" t="s">
        <v>377</v>
      </c>
      <c r="G77" s="128" t="s">
        <v>35</v>
      </c>
      <c r="H77" s="86"/>
      <c r="I77" s="86"/>
    </row>
    <row r="78" spans="1:11" s="34" customFormat="1">
      <c r="A78" s="87"/>
      <c r="B78" s="87"/>
      <c r="C78" s="87"/>
      <c r="D78" s="87"/>
      <c r="E78" s="87"/>
      <c r="F78" s="87"/>
      <c r="G78" s="129"/>
      <c r="H78" s="87"/>
      <c r="I78" s="87"/>
      <c r="K78"/>
    </row>
    <row r="79" spans="1:11" s="34" customFormat="1">
      <c r="A79" s="87"/>
      <c r="B79" s="87"/>
      <c r="C79" s="87"/>
      <c r="D79" s="87"/>
      <c r="E79" s="87"/>
      <c r="F79" s="87"/>
      <c r="G79" s="129"/>
      <c r="H79" s="87"/>
      <c r="I79" s="87"/>
      <c r="K79"/>
    </row>
    <row r="80" spans="1:11" s="34" customFormat="1">
      <c r="A80" s="87"/>
      <c r="B80" s="87"/>
      <c r="C80" s="87"/>
      <c r="D80" s="87"/>
      <c r="E80" s="87"/>
      <c r="F80" s="87"/>
      <c r="G80" s="129"/>
      <c r="H80" s="87"/>
      <c r="I80" s="87"/>
      <c r="K80"/>
    </row>
    <row r="81" spans="1:11" s="34" customFormat="1">
      <c r="A81" s="87"/>
      <c r="B81" s="87"/>
      <c r="C81" s="87"/>
      <c r="D81" s="87"/>
      <c r="E81" s="87"/>
      <c r="F81" s="87"/>
      <c r="G81" s="129"/>
      <c r="H81" s="87"/>
      <c r="I81" s="87"/>
      <c r="K81"/>
    </row>
    <row r="82" spans="1:11" s="34" customFormat="1">
      <c r="A82" s="87"/>
      <c r="B82" s="87"/>
      <c r="C82" s="87"/>
      <c r="D82" s="87"/>
      <c r="E82" s="87"/>
      <c r="F82" s="87"/>
      <c r="G82" s="129"/>
      <c r="H82" s="87"/>
      <c r="I82" s="87"/>
      <c r="K82"/>
    </row>
    <row r="83" spans="1:11" s="34" customFormat="1">
      <c r="A83" s="87"/>
      <c r="B83" s="87"/>
      <c r="C83" s="87"/>
      <c r="D83" s="87"/>
      <c r="E83" s="87"/>
      <c r="F83" s="87"/>
      <c r="G83" s="129"/>
      <c r="H83" s="87"/>
      <c r="I83" s="87"/>
      <c r="K83"/>
    </row>
  </sheetData>
  <mergeCells count="75">
    <mergeCell ref="B8:C8"/>
    <mergeCell ref="A2:I2"/>
    <mergeCell ref="H3:I3"/>
    <mergeCell ref="B5:C5"/>
    <mergeCell ref="B6:C6"/>
    <mergeCell ref="B7:C7"/>
    <mergeCell ref="B20:C20"/>
    <mergeCell ref="B9:C9"/>
    <mergeCell ref="B10:C10"/>
    <mergeCell ref="B11:C11"/>
    <mergeCell ref="B12:C12"/>
    <mergeCell ref="B13:C13"/>
    <mergeCell ref="B14:C14"/>
    <mergeCell ref="B15:C15"/>
    <mergeCell ref="B16:C16"/>
    <mergeCell ref="B17:C17"/>
    <mergeCell ref="B18:C18"/>
    <mergeCell ref="B19:C19"/>
    <mergeCell ref="B32:C32"/>
    <mergeCell ref="B21:C21"/>
    <mergeCell ref="B22:C22"/>
    <mergeCell ref="B23:C23"/>
    <mergeCell ref="B24:C24"/>
    <mergeCell ref="B25:C25"/>
    <mergeCell ref="B26:C26"/>
    <mergeCell ref="B27:C27"/>
    <mergeCell ref="B28:C28"/>
    <mergeCell ref="B29:C29"/>
    <mergeCell ref="B30:C30"/>
    <mergeCell ref="B31:C31"/>
    <mergeCell ref="B44:C44"/>
    <mergeCell ref="B33:C33"/>
    <mergeCell ref="B34:C34"/>
    <mergeCell ref="B35:C35"/>
    <mergeCell ref="B36:C36"/>
    <mergeCell ref="B37:C37"/>
    <mergeCell ref="B38:C38"/>
    <mergeCell ref="B39:C39"/>
    <mergeCell ref="B40:C40"/>
    <mergeCell ref="B41:C41"/>
    <mergeCell ref="B42:C42"/>
    <mergeCell ref="B43:C43"/>
    <mergeCell ref="B56:C56"/>
    <mergeCell ref="B45:C45"/>
    <mergeCell ref="B46:C46"/>
    <mergeCell ref="B47:C47"/>
    <mergeCell ref="B48:C48"/>
    <mergeCell ref="B49:C49"/>
    <mergeCell ref="B50:C50"/>
    <mergeCell ref="B51:C51"/>
    <mergeCell ref="B52:C52"/>
    <mergeCell ref="B53:C53"/>
    <mergeCell ref="B54:C54"/>
    <mergeCell ref="B55:C55"/>
    <mergeCell ref="B68:C68"/>
    <mergeCell ref="B57:C57"/>
    <mergeCell ref="B58:C58"/>
    <mergeCell ref="B59:C59"/>
    <mergeCell ref="B60:C60"/>
    <mergeCell ref="B61:C61"/>
    <mergeCell ref="B62:C62"/>
    <mergeCell ref="B63:C63"/>
    <mergeCell ref="B64:C64"/>
    <mergeCell ref="B65:C65"/>
    <mergeCell ref="B66:C66"/>
    <mergeCell ref="B67:C67"/>
    <mergeCell ref="B75:C75"/>
    <mergeCell ref="B76:C76"/>
    <mergeCell ref="B77:C77"/>
    <mergeCell ref="B69:C69"/>
    <mergeCell ref="B70:C70"/>
    <mergeCell ref="B71:C71"/>
    <mergeCell ref="B72:C72"/>
    <mergeCell ref="B73:C73"/>
    <mergeCell ref="B74:C74"/>
  </mergeCells>
  <conditionalFormatting sqref="E6:E84">
    <cfRule type="cellIs" dxfId="12" priority="2" operator="equal">
      <formula>"Medio"</formula>
    </cfRule>
  </conditionalFormatting>
  <conditionalFormatting sqref="G6:G84">
    <cfRule type="cellIs" dxfId="11"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1" operator="endsWith" id="{BB1D62E7-C5FF-429C-8E0A-931F853E056A}">
            <xm:f>RIGHT(E6,LEN("Alto"))="Alto"</xm:f>
            <xm:f>"Alto"</xm:f>
            <x14:dxf>
              <fill>
                <patternFill>
                  <bgColor rgb="FFF49696"/>
                </patternFill>
              </fill>
            </x14:dxf>
          </x14:cfRule>
          <xm:sqref>E6:E84</xm:sqref>
        </x14:conditionalFormatting>
        <x14:conditionalFormatting xmlns:xm="http://schemas.microsoft.com/office/excel/2006/main">
          <x14:cfRule type="endsWith" priority="4" operator="endsWith" id="{2F1F0BE0-10A4-4EC6-A711-3F7AEE4F705D}">
            <xm:f>RIGHT(G6,LEN("Alto"))="Alto"</xm:f>
            <xm:f>"Alto"</xm:f>
            <x14:dxf>
              <fill>
                <patternFill>
                  <bgColor rgb="FFF49696"/>
                </patternFill>
              </fill>
            </x14:dxf>
          </x14:cfRule>
          <xm:sqref>G6:G84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5667AF0-F6F9-42BE-83EE-4E38B52ABAF0}">
          <x14:formula1>
            <xm:f>Param!$F$2:$F$5</xm:f>
          </x14:formula1>
          <xm:sqref>B6:D77</xm:sqref>
        </x14:dataValidation>
        <x14:dataValidation type="list" allowBlank="1" showInputMessage="1" showErrorMessage="1" xr:uid="{6E293C2A-F6B9-451F-902C-6D47307685AE}">
          <x14:formula1>
            <xm:f>Param!$G$2:$G$5</xm:f>
          </x14:formula1>
          <xm:sqref>G6:G77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E40A5-B1B7-4D5C-97AD-C415C650C6F2}">
  <sheetPr>
    <tabColor rgb="FFFFFF00"/>
  </sheetPr>
  <dimension ref="A1:K164"/>
  <sheetViews>
    <sheetView view="pageBreakPreview" topLeftCell="A99" zoomScale="60" zoomScaleNormal="10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27" customWidth="1"/>
    <col min="8" max="8" width="17.6640625" customWidth="1"/>
    <col min="9" max="9" width="7.88671875" customWidth="1"/>
    <col min="10" max="10" width="30.88671875" style="34" customWidth="1"/>
  </cols>
  <sheetData>
    <row r="1" spans="1:11" ht="25.8">
      <c r="A1" s="1" t="s">
        <v>602</v>
      </c>
    </row>
    <row r="2" spans="1:11" ht="49.8" customHeight="1">
      <c r="A2" s="292" t="s">
        <v>603</v>
      </c>
      <c r="B2" s="292"/>
      <c r="C2" s="292"/>
      <c r="D2" s="292"/>
      <c r="E2" s="292"/>
      <c r="F2" s="292"/>
      <c r="G2" s="292"/>
      <c r="H2" s="292"/>
      <c r="I2" s="292"/>
      <c r="J2" s="1"/>
      <c r="K2" s="34"/>
    </row>
    <row r="3" spans="1:11" s="92" customFormat="1" ht="31.2">
      <c r="A3" s="100" t="s">
        <v>192</v>
      </c>
      <c r="B3" s="89"/>
      <c r="C3" s="96" t="s">
        <v>193</v>
      </c>
      <c r="D3" s="99" t="s">
        <v>194</v>
      </c>
      <c r="E3" s="97" t="s">
        <v>195</v>
      </c>
      <c r="F3" s="99" t="s">
        <v>196</v>
      </c>
      <c r="G3" s="98" t="s">
        <v>197</v>
      </c>
      <c r="H3" s="354" t="s">
        <v>198</v>
      </c>
      <c r="I3" s="354"/>
      <c r="J3" s="90"/>
      <c r="K3" s="91"/>
    </row>
    <row r="4" spans="1:11" ht="25.8">
      <c r="A4" s="88"/>
      <c r="B4" s="88"/>
      <c r="C4" s="88"/>
      <c r="D4" s="88"/>
      <c r="E4" s="88"/>
      <c r="F4" s="88"/>
      <c r="G4" s="126"/>
      <c r="H4" s="88"/>
      <c r="I4" s="88"/>
      <c r="J4" s="1"/>
      <c r="K4" s="34"/>
    </row>
    <row r="5" spans="1:11" s="95" customFormat="1" ht="28.8">
      <c r="A5" s="93" t="s">
        <v>199</v>
      </c>
      <c r="B5" s="355" t="s">
        <v>200</v>
      </c>
      <c r="C5" s="355"/>
      <c r="D5" s="93" t="s">
        <v>201</v>
      </c>
      <c r="E5" s="93" t="s">
        <v>202</v>
      </c>
      <c r="F5" s="93" t="s">
        <v>203</v>
      </c>
      <c r="G5" s="93" t="s">
        <v>204</v>
      </c>
      <c r="H5" s="93" t="s">
        <v>205</v>
      </c>
      <c r="I5" s="93" t="s">
        <v>192</v>
      </c>
      <c r="J5" s="93" t="s">
        <v>206</v>
      </c>
      <c r="K5" s="94"/>
    </row>
    <row r="6" spans="1:11" ht="43.2">
      <c r="A6" s="85" t="s">
        <v>453</v>
      </c>
      <c r="B6" s="352" t="s">
        <v>18</v>
      </c>
      <c r="C6" s="353"/>
      <c r="D6" s="123" t="s">
        <v>18</v>
      </c>
      <c r="E6" s="125" t="str">
        <f t="shared" ref="E6:E18" si="0">IF(AND(B6="Máxima",D6="Máxima"),"Muy Alto",IF(OR(AND(B6="Significativo",D6="Máxima"),AND(B6="Significativo",D6="Significativo"),AND(B6="Máxima",D6="Significativo")),"Alto",IF(OR(AND(B6="Limitado",D6="Máxima"),AND(B6="Limitado",D6="Significativo"),AND(B6="Significativo",D6="Limitado"),AND(B6="Máxima",D6="Limitado")),"Medio", IF(OR(B6="",D6=""),"", "Bajo"))))</f>
        <v>Muy Alto</v>
      </c>
      <c r="F6" s="85" t="s">
        <v>539</v>
      </c>
      <c r="G6" s="128" t="s">
        <v>35</v>
      </c>
      <c r="H6" s="86"/>
      <c r="I6" s="96" t="s">
        <v>193</v>
      </c>
    </row>
    <row r="7" spans="1:11" ht="31.2">
      <c r="A7" s="85" t="s">
        <v>453</v>
      </c>
      <c r="B7" s="352" t="s">
        <v>18</v>
      </c>
      <c r="C7" s="353"/>
      <c r="D7" s="123" t="s">
        <v>18</v>
      </c>
      <c r="E7" s="125" t="str">
        <f t="shared" si="0"/>
        <v>Muy Alto</v>
      </c>
      <c r="F7" s="85" t="s">
        <v>540</v>
      </c>
      <c r="G7" s="128" t="s">
        <v>35</v>
      </c>
      <c r="H7" s="86"/>
      <c r="I7" s="97" t="s">
        <v>195</v>
      </c>
    </row>
    <row r="8" spans="1:11" ht="31.2">
      <c r="A8" s="85" t="s">
        <v>453</v>
      </c>
      <c r="B8" s="352" t="s">
        <v>18</v>
      </c>
      <c r="C8" s="353"/>
      <c r="D8" s="123" t="s">
        <v>18</v>
      </c>
      <c r="E8" s="125" t="str">
        <f t="shared" si="0"/>
        <v>Muy Alto</v>
      </c>
      <c r="F8" s="85" t="s">
        <v>541</v>
      </c>
      <c r="G8" s="128" t="s">
        <v>35</v>
      </c>
      <c r="H8" s="86"/>
      <c r="I8" s="97" t="s">
        <v>195</v>
      </c>
    </row>
    <row r="9" spans="1:11" ht="31.2">
      <c r="A9" s="85" t="s">
        <v>453</v>
      </c>
      <c r="B9" s="352" t="s">
        <v>18</v>
      </c>
      <c r="C9" s="353"/>
      <c r="D9" s="123" t="s">
        <v>18</v>
      </c>
      <c r="E9" s="125" t="str">
        <f t="shared" si="0"/>
        <v>Muy Alto</v>
      </c>
      <c r="F9" s="85" t="s">
        <v>542</v>
      </c>
      <c r="G9" s="128" t="s">
        <v>35</v>
      </c>
      <c r="H9" s="86"/>
      <c r="I9" s="98" t="s">
        <v>197</v>
      </c>
    </row>
    <row r="10" spans="1:11" ht="43.2">
      <c r="A10" s="85" t="s">
        <v>453</v>
      </c>
      <c r="B10" s="352" t="s">
        <v>18</v>
      </c>
      <c r="C10" s="353"/>
      <c r="D10" s="123" t="s">
        <v>18</v>
      </c>
      <c r="E10" s="125" t="str">
        <f t="shared" si="0"/>
        <v>Muy Alto</v>
      </c>
      <c r="F10" s="85" t="s">
        <v>543</v>
      </c>
      <c r="G10" s="128" t="s">
        <v>35</v>
      </c>
      <c r="H10" s="87"/>
      <c r="I10" s="87"/>
    </row>
    <row r="11" spans="1:11" ht="43.2">
      <c r="A11" s="85" t="s">
        <v>453</v>
      </c>
      <c r="B11" s="352" t="s">
        <v>18</v>
      </c>
      <c r="C11" s="353"/>
      <c r="D11" s="123" t="s">
        <v>18</v>
      </c>
      <c r="E11" s="125" t="str">
        <f t="shared" si="0"/>
        <v>Muy Alto</v>
      </c>
      <c r="F11" s="85" t="s">
        <v>544</v>
      </c>
      <c r="G11" s="128" t="s">
        <v>35</v>
      </c>
      <c r="H11" s="87"/>
      <c r="I11" s="87"/>
    </row>
    <row r="12" spans="1:11" ht="28.8">
      <c r="A12" s="85" t="s">
        <v>453</v>
      </c>
      <c r="B12" s="352" t="s">
        <v>18</v>
      </c>
      <c r="C12" s="353"/>
      <c r="D12" s="123" t="s">
        <v>18</v>
      </c>
      <c r="E12" s="125" t="str">
        <f t="shared" si="0"/>
        <v>Muy Alto</v>
      </c>
      <c r="F12" s="85" t="s">
        <v>545</v>
      </c>
      <c r="G12" s="128" t="s">
        <v>35</v>
      </c>
      <c r="H12" s="87"/>
      <c r="I12" s="87"/>
    </row>
    <row r="13" spans="1:11" ht="28.8">
      <c r="A13" s="85" t="s">
        <v>453</v>
      </c>
      <c r="B13" s="352" t="s">
        <v>18</v>
      </c>
      <c r="C13" s="353"/>
      <c r="D13" s="123" t="s">
        <v>18</v>
      </c>
      <c r="E13" s="125" t="str">
        <f t="shared" si="0"/>
        <v>Muy Alto</v>
      </c>
      <c r="F13" s="85" t="s">
        <v>546</v>
      </c>
      <c r="G13" s="128" t="s">
        <v>35</v>
      </c>
      <c r="H13" s="87"/>
      <c r="I13" s="87"/>
    </row>
    <row r="14" spans="1:11" ht="28.8">
      <c r="A14" s="85" t="s">
        <v>453</v>
      </c>
      <c r="B14" s="352" t="s">
        <v>18</v>
      </c>
      <c r="C14" s="353"/>
      <c r="D14" s="123" t="s">
        <v>18</v>
      </c>
      <c r="E14" s="125" t="str">
        <f t="shared" si="0"/>
        <v>Muy Alto</v>
      </c>
      <c r="F14" s="85" t="s">
        <v>547</v>
      </c>
      <c r="G14" s="128" t="s">
        <v>35</v>
      </c>
      <c r="H14" s="87"/>
      <c r="I14" s="87"/>
    </row>
    <row r="15" spans="1:11" ht="28.8">
      <c r="A15" s="85" t="s">
        <v>453</v>
      </c>
      <c r="B15" s="352" t="s">
        <v>18</v>
      </c>
      <c r="C15" s="353"/>
      <c r="D15" s="123" t="s">
        <v>18</v>
      </c>
      <c r="E15" s="125" t="str">
        <f t="shared" si="0"/>
        <v>Muy Alto</v>
      </c>
      <c r="F15" s="85" t="s">
        <v>548</v>
      </c>
      <c r="G15" s="128" t="s">
        <v>35</v>
      </c>
      <c r="H15" s="87"/>
      <c r="I15" s="87"/>
    </row>
    <row r="16" spans="1:11" ht="43.2">
      <c r="A16" s="85" t="s">
        <v>453</v>
      </c>
      <c r="B16" s="352" t="s">
        <v>18</v>
      </c>
      <c r="C16" s="353"/>
      <c r="D16" s="123" t="s">
        <v>18</v>
      </c>
      <c r="E16" s="125" t="str">
        <f t="shared" si="0"/>
        <v>Muy Alto</v>
      </c>
      <c r="F16" s="85" t="s">
        <v>549</v>
      </c>
      <c r="G16" s="128" t="s">
        <v>35</v>
      </c>
    </row>
    <row r="17" spans="1:9" ht="43.2">
      <c r="A17" s="85" t="s">
        <v>453</v>
      </c>
      <c r="B17" s="352" t="s">
        <v>18</v>
      </c>
      <c r="C17" s="353"/>
      <c r="D17" s="123" t="s">
        <v>18</v>
      </c>
      <c r="E17" s="125" t="str">
        <f t="shared" si="0"/>
        <v>Muy Alto</v>
      </c>
      <c r="F17" s="85" t="s">
        <v>550</v>
      </c>
      <c r="G17" s="128" t="s">
        <v>35</v>
      </c>
    </row>
    <row r="18" spans="1:9" ht="86.4">
      <c r="A18" s="85" t="s">
        <v>453</v>
      </c>
      <c r="B18" s="352" t="s">
        <v>18</v>
      </c>
      <c r="C18" s="353"/>
      <c r="D18" s="123" t="s">
        <v>18</v>
      </c>
      <c r="E18" s="125" t="str">
        <f t="shared" si="0"/>
        <v>Muy Alto</v>
      </c>
      <c r="F18" s="85" t="s">
        <v>551</v>
      </c>
      <c r="G18" s="128" t="s">
        <v>35</v>
      </c>
    </row>
    <row r="19" spans="1:9" ht="28.8">
      <c r="A19" s="85" t="s">
        <v>452</v>
      </c>
      <c r="B19" s="352" t="s">
        <v>18</v>
      </c>
      <c r="C19" s="353"/>
      <c r="D19" s="123" t="s">
        <v>18</v>
      </c>
      <c r="E19" s="125" t="str">
        <f t="shared" ref="E19:E29" si="1">IF(AND(B19="Máxima",D19="Máxima"),"Muy Alto",IF(OR(AND(B19="Significativo",D19="Máxima"),AND(B19="Significativo",D19="Significativo"),AND(B19="Máxima",D19="Significativo")),"Alto",IF(OR(AND(B19="Limitado",D19="Máxima"),AND(B19="Limitado",D19="Significativo"),AND(B19="Significativo",D19="Limitado"),AND(B19="Máxima",D19="Limitado")),"Medio", IF(OR(B19="",D19=""),"", "Bajo"))))</f>
        <v>Muy Alto</v>
      </c>
      <c r="F19" s="85" t="s">
        <v>528</v>
      </c>
      <c r="G19" s="128" t="s">
        <v>35</v>
      </c>
      <c r="H19" s="86"/>
      <c r="I19" s="86"/>
    </row>
    <row r="20" spans="1:9" ht="57.6">
      <c r="A20" s="85" t="s">
        <v>452</v>
      </c>
      <c r="B20" s="352" t="s">
        <v>18</v>
      </c>
      <c r="C20" s="353"/>
      <c r="D20" s="123" t="s">
        <v>18</v>
      </c>
      <c r="E20" s="125" t="str">
        <f t="shared" si="1"/>
        <v>Muy Alto</v>
      </c>
      <c r="F20" s="85" t="s">
        <v>529</v>
      </c>
      <c r="G20" s="128" t="s">
        <v>35</v>
      </c>
      <c r="H20" s="86"/>
      <c r="I20" s="86"/>
    </row>
    <row r="21" spans="1:9" ht="43.2">
      <c r="A21" s="85" t="s">
        <v>452</v>
      </c>
      <c r="B21" s="352" t="s">
        <v>18</v>
      </c>
      <c r="C21" s="353"/>
      <c r="D21" s="123" t="s">
        <v>18</v>
      </c>
      <c r="E21" s="125" t="str">
        <f t="shared" si="1"/>
        <v>Muy Alto</v>
      </c>
      <c r="F21" s="85" t="s">
        <v>530</v>
      </c>
      <c r="G21" s="128" t="s">
        <v>35</v>
      </c>
      <c r="H21" s="86"/>
      <c r="I21" s="86"/>
    </row>
    <row r="22" spans="1:9" ht="57.6">
      <c r="A22" s="85" t="s">
        <v>452</v>
      </c>
      <c r="B22" s="352" t="s">
        <v>18</v>
      </c>
      <c r="C22" s="353"/>
      <c r="D22" s="123" t="s">
        <v>18</v>
      </c>
      <c r="E22" s="125" t="str">
        <f t="shared" si="1"/>
        <v>Muy Alto</v>
      </c>
      <c r="F22" s="85" t="s">
        <v>531</v>
      </c>
      <c r="G22" s="128" t="s">
        <v>35</v>
      </c>
      <c r="H22" s="86"/>
      <c r="I22" s="86"/>
    </row>
    <row r="23" spans="1:9" ht="28.8">
      <c r="A23" s="85" t="s">
        <v>452</v>
      </c>
      <c r="B23" s="352" t="s">
        <v>18</v>
      </c>
      <c r="C23" s="353"/>
      <c r="D23" s="123" t="s">
        <v>18</v>
      </c>
      <c r="E23" s="125" t="str">
        <f t="shared" si="1"/>
        <v>Muy Alto</v>
      </c>
      <c r="F23" s="85" t="s">
        <v>532</v>
      </c>
      <c r="G23" s="128" t="s">
        <v>35</v>
      </c>
      <c r="H23" s="86"/>
      <c r="I23" s="86"/>
    </row>
    <row r="24" spans="1:9" ht="57.6">
      <c r="A24" s="85" t="s">
        <v>452</v>
      </c>
      <c r="B24" s="352" t="s">
        <v>18</v>
      </c>
      <c r="C24" s="353"/>
      <c r="D24" s="123" t="s">
        <v>18</v>
      </c>
      <c r="E24" s="125" t="str">
        <f t="shared" si="1"/>
        <v>Muy Alto</v>
      </c>
      <c r="F24" s="85" t="s">
        <v>533</v>
      </c>
      <c r="G24" s="128" t="s">
        <v>35</v>
      </c>
      <c r="H24" s="86"/>
      <c r="I24" s="86"/>
    </row>
    <row r="25" spans="1:9" ht="43.2">
      <c r="A25" s="85" t="s">
        <v>452</v>
      </c>
      <c r="B25" s="352" t="s">
        <v>18</v>
      </c>
      <c r="C25" s="353"/>
      <c r="D25" s="123" t="s">
        <v>18</v>
      </c>
      <c r="E25" s="125" t="str">
        <f t="shared" si="1"/>
        <v>Muy Alto</v>
      </c>
      <c r="F25" s="85" t="s">
        <v>534</v>
      </c>
      <c r="G25" s="128" t="s">
        <v>35</v>
      </c>
      <c r="H25" s="86"/>
      <c r="I25" s="86"/>
    </row>
    <row r="26" spans="1:9" ht="43.2">
      <c r="A26" s="85" t="s">
        <v>452</v>
      </c>
      <c r="B26" s="352" t="s">
        <v>18</v>
      </c>
      <c r="C26" s="353"/>
      <c r="D26" s="123" t="s">
        <v>18</v>
      </c>
      <c r="E26" s="125" t="str">
        <f t="shared" si="1"/>
        <v>Muy Alto</v>
      </c>
      <c r="F26" s="85" t="s">
        <v>535</v>
      </c>
      <c r="G26" s="128" t="s">
        <v>35</v>
      </c>
      <c r="H26" s="86"/>
      <c r="I26" s="86"/>
    </row>
    <row r="27" spans="1:9" ht="57.6">
      <c r="A27" s="85" t="s">
        <v>452</v>
      </c>
      <c r="B27" s="352" t="s">
        <v>18</v>
      </c>
      <c r="C27" s="353"/>
      <c r="D27" s="123" t="s">
        <v>18</v>
      </c>
      <c r="E27" s="125" t="str">
        <f t="shared" si="1"/>
        <v>Muy Alto</v>
      </c>
      <c r="F27" s="85" t="s">
        <v>536</v>
      </c>
      <c r="G27" s="128" t="s">
        <v>35</v>
      </c>
      <c r="H27" s="86"/>
      <c r="I27" s="86"/>
    </row>
    <row r="28" spans="1:9" ht="57.6">
      <c r="A28" s="85" t="s">
        <v>452</v>
      </c>
      <c r="B28" s="352" t="s">
        <v>18</v>
      </c>
      <c r="C28" s="353"/>
      <c r="D28" s="123" t="s">
        <v>18</v>
      </c>
      <c r="E28" s="125" t="str">
        <f t="shared" si="1"/>
        <v>Muy Alto</v>
      </c>
      <c r="F28" s="85" t="s">
        <v>537</v>
      </c>
      <c r="G28" s="128" t="s">
        <v>35</v>
      </c>
      <c r="H28" s="86"/>
      <c r="I28" s="86"/>
    </row>
    <row r="29" spans="1:9" ht="57.6">
      <c r="A29" s="85" t="s">
        <v>452</v>
      </c>
      <c r="B29" s="352" t="s">
        <v>18</v>
      </c>
      <c r="C29" s="353"/>
      <c r="D29" s="123" t="s">
        <v>18</v>
      </c>
      <c r="E29" s="125" t="str">
        <f t="shared" si="1"/>
        <v>Muy Alto</v>
      </c>
      <c r="F29" s="85" t="s">
        <v>538</v>
      </c>
      <c r="G29" s="128" t="s">
        <v>35</v>
      </c>
      <c r="H29" s="86"/>
      <c r="I29" s="86"/>
    </row>
    <row r="30" spans="1:9" ht="57.6">
      <c r="A30" s="85" t="s">
        <v>454</v>
      </c>
      <c r="B30" s="352" t="s">
        <v>18</v>
      </c>
      <c r="C30" s="353"/>
      <c r="D30" s="123" t="s">
        <v>18</v>
      </c>
      <c r="E30" s="125" t="str">
        <f t="shared" ref="E30:E79" si="2">IF(AND(B30="Máxima",D30="Máxima"),"Muy Alto",IF(OR(AND(B30="Significativo",D30="Máxima"),AND(B30="Significativo",D30="Significativo"),AND(B30="Máxima",D30="Significativo")),"Alto",IF(OR(AND(B30="Limitado",D30="Máxima"),AND(B30="Limitado",D30="Significativo"),AND(B30="Significativo",D30="Limitado"),AND(B30="Máxima",D30="Limitado")),"Medio", IF(OR(B30="",D30=""),"", "Bajo"))))</f>
        <v>Muy Alto</v>
      </c>
      <c r="F30" s="85" t="s">
        <v>552</v>
      </c>
      <c r="G30" s="128" t="s">
        <v>35</v>
      </c>
    </row>
    <row r="31" spans="1:9" ht="86.4">
      <c r="A31" s="85" t="s">
        <v>454</v>
      </c>
      <c r="B31" s="352" t="s">
        <v>18</v>
      </c>
      <c r="C31" s="353"/>
      <c r="D31" s="123" t="s">
        <v>18</v>
      </c>
      <c r="E31" s="125" t="str">
        <f t="shared" si="2"/>
        <v>Muy Alto</v>
      </c>
      <c r="F31" s="85" t="s">
        <v>553</v>
      </c>
      <c r="G31" s="128" t="s">
        <v>35</v>
      </c>
    </row>
    <row r="32" spans="1:9" ht="86.4">
      <c r="A32" s="85" t="s">
        <v>454</v>
      </c>
      <c r="B32" s="352" t="s">
        <v>18</v>
      </c>
      <c r="C32" s="353"/>
      <c r="D32" s="123" t="s">
        <v>18</v>
      </c>
      <c r="E32" s="125" t="str">
        <f t="shared" si="2"/>
        <v>Muy Alto</v>
      </c>
      <c r="F32" s="85" t="s">
        <v>554</v>
      </c>
      <c r="G32" s="128" t="s">
        <v>35</v>
      </c>
    </row>
    <row r="33" spans="1:7" ht="86.4">
      <c r="A33" s="85" t="s">
        <v>454</v>
      </c>
      <c r="B33" s="352" t="s">
        <v>18</v>
      </c>
      <c r="C33" s="353"/>
      <c r="D33" s="123" t="s">
        <v>18</v>
      </c>
      <c r="E33" s="125" t="str">
        <f t="shared" si="2"/>
        <v>Muy Alto</v>
      </c>
      <c r="F33" s="85" t="s">
        <v>555</v>
      </c>
      <c r="G33" s="128" t="s">
        <v>35</v>
      </c>
    </row>
    <row r="34" spans="1:7" ht="86.4">
      <c r="A34" s="85" t="s">
        <v>454</v>
      </c>
      <c r="B34" s="352" t="s">
        <v>18</v>
      </c>
      <c r="C34" s="353"/>
      <c r="D34" s="123" t="s">
        <v>18</v>
      </c>
      <c r="E34" s="125" t="str">
        <f t="shared" si="2"/>
        <v>Muy Alto</v>
      </c>
      <c r="F34" s="85" t="s">
        <v>556</v>
      </c>
      <c r="G34" s="128" t="s">
        <v>35</v>
      </c>
    </row>
    <row r="35" spans="1:7" ht="72">
      <c r="A35" s="85" t="s">
        <v>454</v>
      </c>
      <c r="B35" s="352" t="s">
        <v>18</v>
      </c>
      <c r="C35" s="353"/>
      <c r="D35" s="123" t="s">
        <v>18</v>
      </c>
      <c r="E35" s="125" t="str">
        <f t="shared" si="2"/>
        <v>Muy Alto</v>
      </c>
      <c r="F35" s="85" t="s">
        <v>557</v>
      </c>
      <c r="G35" s="128" t="s">
        <v>35</v>
      </c>
    </row>
    <row r="36" spans="1:7" ht="57.6">
      <c r="A36" s="85" t="s">
        <v>454</v>
      </c>
      <c r="B36" s="352" t="s">
        <v>18</v>
      </c>
      <c r="C36" s="353"/>
      <c r="D36" s="123" t="s">
        <v>18</v>
      </c>
      <c r="E36" s="125" t="str">
        <f t="shared" si="2"/>
        <v>Muy Alto</v>
      </c>
      <c r="F36" s="85" t="s">
        <v>558</v>
      </c>
      <c r="G36" s="128" t="s">
        <v>35</v>
      </c>
    </row>
    <row r="37" spans="1:7" ht="115.2">
      <c r="A37" s="85" t="s">
        <v>454</v>
      </c>
      <c r="B37" s="352" t="s">
        <v>18</v>
      </c>
      <c r="C37" s="353"/>
      <c r="D37" s="123" t="s">
        <v>18</v>
      </c>
      <c r="E37" s="125" t="str">
        <f t="shared" si="2"/>
        <v>Muy Alto</v>
      </c>
      <c r="F37" s="85" t="s">
        <v>559</v>
      </c>
      <c r="G37" s="128" t="s">
        <v>35</v>
      </c>
    </row>
    <row r="38" spans="1:7" ht="100.8">
      <c r="A38" s="85" t="s">
        <v>454</v>
      </c>
      <c r="B38" s="352" t="s">
        <v>18</v>
      </c>
      <c r="C38" s="353"/>
      <c r="D38" s="123" t="s">
        <v>18</v>
      </c>
      <c r="E38" s="125" t="str">
        <f t="shared" si="2"/>
        <v>Muy Alto</v>
      </c>
      <c r="F38" s="85" t="s">
        <v>560</v>
      </c>
      <c r="G38" s="128" t="s">
        <v>35</v>
      </c>
    </row>
    <row r="39" spans="1:7" ht="43.2">
      <c r="A39" s="85" t="s">
        <v>452</v>
      </c>
      <c r="B39" s="352" t="s">
        <v>18</v>
      </c>
      <c r="C39" s="353"/>
      <c r="D39" s="123" t="s">
        <v>18</v>
      </c>
      <c r="E39" s="125" t="str">
        <f t="shared" si="2"/>
        <v>Muy Alto</v>
      </c>
      <c r="F39" s="85" t="s">
        <v>561</v>
      </c>
      <c r="G39" s="128" t="s">
        <v>35</v>
      </c>
    </row>
    <row r="40" spans="1:7" ht="57.6">
      <c r="A40" s="85" t="s">
        <v>452</v>
      </c>
      <c r="B40" s="352" t="s">
        <v>18</v>
      </c>
      <c r="C40" s="353"/>
      <c r="D40" s="123" t="s">
        <v>18</v>
      </c>
      <c r="E40" s="125" t="str">
        <f t="shared" si="2"/>
        <v>Muy Alto</v>
      </c>
      <c r="F40" s="85" t="s">
        <v>562</v>
      </c>
      <c r="G40" s="128" t="s">
        <v>35</v>
      </c>
    </row>
    <row r="41" spans="1:7" ht="72">
      <c r="A41" s="85" t="s">
        <v>452</v>
      </c>
      <c r="B41" s="352" t="s">
        <v>18</v>
      </c>
      <c r="C41" s="353"/>
      <c r="D41" s="123" t="s">
        <v>18</v>
      </c>
      <c r="E41" s="125" t="str">
        <f t="shared" si="2"/>
        <v>Muy Alto</v>
      </c>
      <c r="F41" s="85" t="s">
        <v>563</v>
      </c>
      <c r="G41" s="128" t="s">
        <v>35</v>
      </c>
    </row>
    <row r="42" spans="1:7" ht="43.2">
      <c r="A42" s="85" t="s">
        <v>452</v>
      </c>
      <c r="B42" s="352" t="s">
        <v>18</v>
      </c>
      <c r="C42" s="353"/>
      <c r="D42" s="123" t="s">
        <v>18</v>
      </c>
      <c r="E42" s="125" t="str">
        <f t="shared" si="2"/>
        <v>Muy Alto</v>
      </c>
      <c r="F42" s="85" t="s">
        <v>564</v>
      </c>
      <c r="G42" s="128" t="s">
        <v>35</v>
      </c>
    </row>
    <row r="43" spans="1:7" ht="57.6">
      <c r="A43" s="85" t="s">
        <v>452</v>
      </c>
      <c r="B43" s="352" t="s">
        <v>18</v>
      </c>
      <c r="C43" s="353"/>
      <c r="D43" s="123" t="s">
        <v>18</v>
      </c>
      <c r="E43" s="125" t="str">
        <f t="shared" si="2"/>
        <v>Muy Alto</v>
      </c>
      <c r="F43" s="85" t="s">
        <v>565</v>
      </c>
      <c r="G43" s="128" t="s">
        <v>35</v>
      </c>
    </row>
    <row r="44" spans="1:7" ht="57.6">
      <c r="A44" s="85" t="s">
        <v>452</v>
      </c>
      <c r="B44" s="352" t="s">
        <v>18</v>
      </c>
      <c r="C44" s="353"/>
      <c r="D44" s="123" t="s">
        <v>18</v>
      </c>
      <c r="E44" s="125" t="str">
        <f t="shared" si="2"/>
        <v>Muy Alto</v>
      </c>
      <c r="F44" s="85" t="s">
        <v>566</v>
      </c>
      <c r="G44" s="128" t="s">
        <v>35</v>
      </c>
    </row>
    <row r="45" spans="1:7" ht="28.8">
      <c r="A45" s="85" t="s">
        <v>452</v>
      </c>
      <c r="B45" s="352" t="s">
        <v>18</v>
      </c>
      <c r="C45" s="353"/>
      <c r="D45" s="123" t="s">
        <v>18</v>
      </c>
      <c r="E45" s="125" t="str">
        <f t="shared" si="2"/>
        <v>Muy Alto</v>
      </c>
      <c r="F45" s="85" t="s">
        <v>567</v>
      </c>
      <c r="G45" s="128" t="s">
        <v>35</v>
      </c>
    </row>
    <row r="46" spans="1:7" ht="57.6">
      <c r="A46" s="85" t="s">
        <v>452</v>
      </c>
      <c r="B46" s="352" t="s">
        <v>18</v>
      </c>
      <c r="C46" s="353"/>
      <c r="D46" s="123" t="s">
        <v>18</v>
      </c>
      <c r="E46" s="125" t="str">
        <f t="shared" si="2"/>
        <v>Muy Alto</v>
      </c>
      <c r="F46" s="85" t="s">
        <v>568</v>
      </c>
      <c r="G46" s="128" t="s">
        <v>35</v>
      </c>
    </row>
    <row r="47" spans="1:7" ht="115.2">
      <c r="A47" s="85" t="s">
        <v>452</v>
      </c>
      <c r="B47" s="352" t="s">
        <v>18</v>
      </c>
      <c r="C47" s="353"/>
      <c r="D47" s="123" t="s">
        <v>18</v>
      </c>
      <c r="E47" s="125" t="str">
        <f t="shared" si="2"/>
        <v>Muy Alto</v>
      </c>
      <c r="F47" s="85" t="s">
        <v>569</v>
      </c>
      <c r="G47" s="128" t="s">
        <v>35</v>
      </c>
    </row>
    <row r="48" spans="1:7" ht="57.6">
      <c r="A48" s="85" t="s">
        <v>452</v>
      </c>
      <c r="B48" s="352" t="s">
        <v>18</v>
      </c>
      <c r="C48" s="353"/>
      <c r="D48" s="123" t="s">
        <v>18</v>
      </c>
      <c r="E48" s="125" t="str">
        <f t="shared" si="2"/>
        <v>Muy Alto</v>
      </c>
      <c r="F48" s="85" t="s">
        <v>570</v>
      </c>
      <c r="G48" s="128" t="s">
        <v>35</v>
      </c>
    </row>
    <row r="49" spans="1:7" ht="100.8">
      <c r="A49" s="85" t="s">
        <v>452</v>
      </c>
      <c r="B49" s="352" t="s">
        <v>18</v>
      </c>
      <c r="C49" s="353"/>
      <c r="D49" s="123" t="s">
        <v>18</v>
      </c>
      <c r="E49" s="125" t="str">
        <f t="shared" si="2"/>
        <v>Muy Alto</v>
      </c>
      <c r="F49" s="85" t="s">
        <v>571</v>
      </c>
      <c r="G49" s="128" t="s">
        <v>35</v>
      </c>
    </row>
    <row r="50" spans="1:7" ht="86.4">
      <c r="A50" s="85" t="s">
        <v>452</v>
      </c>
      <c r="B50" s="352" t="s">
        <v>18</v>
      </c>
      <c r="C50" s="353"/>
      <c r="D50" s="123" t="s">
        <v>18</v>
      </c>
      <c r="E50" s="125" t="str">
        <f t="shared" si="2"/>
        <v>Muy Alto</v>
      </c>
      <c r="F50" s="85" t="s">
        <v>572</v>
      </c>
      <c r="G50" s="128" t="s">
        <v>35</v>
      </c>
    </row>
    <row r="51" spans="1:7" ht="72">
      <c r="A51" s="85" t="s">
        <v>452</v>
      </c>
      <c r="B51" s="352" t="s">
        <v>18</v>
      </c>
      <c r="C51" s="353"/>
      <c r="D51" s="123" t="s">
        <v>18</v>
      </c>
      <c r="E51" s="125" t="str">
        <f t="shared" si="2"/>
        <v>Muy Alto</v>
      </c>
      <c r="F51" s="85" t="s">
        <v>573</v>
      </c>
      <c r="G51" s="128" t="s">
        <v>35</v>
      </c>
    </row>
    <row r="52" spans="1:7" ht="57.6">
      <c r="A52" s="85" t="s">
        <v>452</v>
      </c>
      <c r="B52" s="352" t="s">
        <v>18</v>
      </c>
      <c r="C52" s="353"/>
      <c r="D52" s="123" t="s">
        <v>18</v>
      </c>
      <c r="E52" s="125" t="str">
        <f t="shared" si="2"/>
        <v>Muy Alto</v>
      </c>
      <c r="F52" s="85" t="s">
        <v>574</v>
      </c>
      <c r="G52" s="128" t="s">
        <v>35</v>
      </c>
    </row>
    <row r="53" spans="1:7" ht="43.2">
      <c r="A53" s="85" t="s">
        <v>452</v>
      </c>
      <c r="B53" s="352" t="s">
        <v>18</v>
      </c>
      <c r="C53" s="353"/>
      <c r="D53" s="123" t="s">
        <v>18</v>
      </c>
      <c r="E53" s="125" t="str">
        <f t="shared" si="2"/>
        <v>Muy Alto</v>
      </c>
      <c r="F53" s="85" t="s">
        <v>575</v>
      </c>
      <c r="G53" s="128" t="s">
        <v>35</v>
      </c>
    </row>
    <row r="54" spans="1:7" ht="72">
      <c r="A54" s="85" t="s">
        <v>452</v>
      </c>
      <c r="B54" s="352" t="s">
        <v>18</v>
      </c>
      <c r="C54" s="353"/>
      <c r="D54" s="123" t="s">
        <v>18</v>
      </c>
      <c r="E54" s="125" t="str">
        <f t="shared" si="2"/>
        <v>Muy Alto</v>
      </c>
      <c r="F54" s="85" t="s">
        <v>576</v>
      </c>
      <c r="G54" s="128" t="s">
        <v>35</v>
      </c>
    </row>
    <row r="55" spans="1:7" ht="72">
      <c r="A55" s="85" t="s">
        <v>452</v>
      </c>
      <c r="B55" s="352" t="s">
        <v>18</v>
      </c>
      <c r="C55" s="353"/>
      <c r="D55" s="123" t="s">
        <v>18</v>
      </c>
      <c r="E55" s="125" t="str">
        <f t="shared" si="2"/>
        <v>Muy Alto</v>
      </c>
      <c r="F55" s="85" t="s">
        <v>577</v>
      </c>
      <c r="G55" s="128" t="s">
        <v>35</v>
      </c>
    </row>
    <row r="56" spans="1:7" ht="86.4">
      <c r="A56" s="85" t="s">
        <v>452</v>
      </c>
      <c r="B56" s="352" t="s">
        <v>18</v>
      </c>
      <c r="C56" s="353"/>
      <c r="D56" s="123" t="s">
        <v>18</v>
      </c>
      <c r="E56" s="125" t="str">
        <f t="shared" si="2"/>
        <v>Muy Alto</v>
      </c>
      <c r="F56" s="85" t="s">
        <v>578</v>
      </c>
      <c r="G56" s="128" t="s">
        <v>35</v>
      </c>
    </row>
    <row r="57" spans="1:7" ht="100.8">
      <c r="A57" s="85" t="s">
        <v>452</v>
      </c>
      <c r="B57" s="352" t="s">
        <v>18</v>
      </c>
      <c r="C57" s="353"/>
      <c r="D57" s="123" t="s">
        <v>18</v>
      </c>
      <c r="E57" s="125" t="str">
        <f t="shared" si="2"/>
        <v>Muy Alto</v>
      </c>
      <c r="F57" s="85" t="s">
        <v>579</v>
      </c>
      <c r="G57" s="128" t="s">
        <v>35</v>
      </c>
    </row>
    <row r="58" spans="1:7" ht="100.8">
      <c r="A58" s="85" t="s">
        <v>452</v>
      </c>
      <c r="B58" s="352" t="s">
        <v>18</v>
      </c>
      <c r="C58" s="353"/>
      <c r="D58" s="123" t="s">
        <v>18</v>
      </c>
      <c r="E58" s="125" t="str">
        <f t="shared" si="2"/>
        <v>Muy Alto</v>
      </c>
      <c r="F58" s="85" t="s">
        <v>580</v>
      </c>
      <c r="G58" s="128" t="s">
        <v>35</v>
      </c>
    </row>
    <row r="59" spans="1:7" ht="144">
      <c r="A59" s="85" t="s">
        <v>452</v>
      </c>
      <c r="B59" s="352" t="s">
        <v>18</v>
      </c>
      <c r="C59" s="353"/>
      <c r="D59" s="123" t="s">
        <v>18</v>
      </c>
      <c r="E59" s="125" t="str">
        <f t="shared" si="2"/>
        <v>Muy Alto</v>
      </c>
      <c r="F59" s="85" t="s">
        <v>581</v>
      </c>
      <c r="G59" s="128" t="s">
        <v>35</v>
      </c>
    </row>
    <row r="60" spans="1:7" ht="57.6">
      <c r="A60" s="85" t="s">
        <v>452</v>
      </c>
      <c r="B60" s="352" t="s">
        <v>18</v>
      </c>
      <c r="C60" s="353"/>
      <c r="D60" s="123" t="s">
        <v>18</v>
      </c>
      <c r="E60" s="125" t="str">
        <f t="shared" si="2"/>
        <v>Muy Alto</v>
      </c>
      <c r="F60" s="85" t="s">
        <v>582</v>
      </c>
      <c r="G60" s="128" t="s">
        <v>35</v>
      </c>
    </row>
    <row r="61" spans="1:7" ht="72">
      <c r="A61" s="85" t="s">
        <v>452</v>
      </c>
      <c r="B61" s="352" t="s">
        <v>18</v>
      </c>
      <c r="C61" s="353"/>
      <c r="D61" s="123" t="s">
        <v>18</v>
      </c>
      <c r="E61" s="125" t="str">
        <f t="shared" si="2"/>
        <v>Muy Alto</v>
      </c>
      <c r="F61" s="85" t="s">
        <v>583</v>
      </c>
      <c r="G61" s="128" t="s">
        <v>35</v>
      </c>
    </row>
    <row r="62" spans="1:7" ht="100.8">
      <c r="A62" s="85" t="s">
        <v>452</v>
      </c>
      <c r="B62" s="352" t="s">
        <v>18</v>
      </c>
      <c r="C62" s="353"/>
      <c r="D62" s="123" t="s">
        <v>18</v>
      </c>
      <c r="E62" s="125" t="str">
        <f t="shared" si="2"/>
        <v>Muy Alto</v>
      </c>
      <c r="F62" s="85" t="s">
        <v>584</v>
      </c>
      <c r="G62" s="128" t="s">
        <v>35</v>
      </c>
    </row>
    <row r="63" spans="1:7" ht="115.2">
      <c r="A63" s="85" t="s">
        <v>452</v>
      </c>
      <c r="B63" s="352" t="s">
        <v>18</v>
      </c>
      <c r="C63" s="353"/>
      <c r="D63" s="123" t="s">
        <v>18</v>
      </c>
      <c r="E63" s="125" t="str">
        <f t="shared" si="2"/>
        <v>Muy Alto</v>
      </c>
      <c r="F63" s="85" t="s">
        <v>585</v>
      </c>
      <c r="G63" s="128" t="s">
        <v>35</v>
      </c>
    </row>
    <row r="64" spans="1:7" ht="43.2">
      <c r="A64" s="85" t="s">
        <v>452</v>
      </c>
      <c r="B64" s="352" t="s">
        <v>18</v>
      </c>
      <c r="C64" s="353"/>
      <c r="D64" s="123" t="s">
        <v>18</v>
      </c>
      <c r="E64" s="125" t="str">
        <f t="shared" si="2"/>
        <v>Muy Alto</v>
      </c>
      <c r="F64" s="85" t="s">
        <v>586</v>
      </c>
      <c r="G64" s="128" t="s">
        <v>35</v>
      </c>
    </row>
    <row r="65" spans="1:8" ht="86.4">
      <c r="A65" s="85" t="s">
        <v>452</v>
      </c>
      <c r="B65" s="352" t="s">
        <v>18</v>
      </c>
      <c r="C65" s="353"/>
      <c r="D65" s="123" t="s">
        <v>18</v>
      </c>
      <c r="E65" s="125" t="str">
        <f t="shared" si="2"/>
        <v>Muy Alto</v>
      </c>
      <c r="F65" s="85" t="s">
        <v>587</v>
      </c>
      <c r="G65" s="128" t="s">
        <v>35</v>
      </c>
    </row>
    <row r="66" spans="1:8" ht="43.2">
      <c r="A66" s="85" t="s">
        <v>452</v>
      </c>
      <c r="B66" s="352" t="s">
        <v>18</v>
      </c>
      <c r="C66" s="353"/>
      <c r="D66" s="123" t="s">
        <v>18</v>
      </c>
      <c r="E66" s="125" t="str">
        <f t="shared" si="2"/>
        <v>Muy Alto</v>
      </c>
      <c r="F66" s="85" t="s">
        <v>588</v>
      </c>
      <c r="G66" s="128" t="s">
        <v>35</v>
      </c>
    </row>
    <row r="67" spans="1:8" ht="72">
      <c r="A67" s="85" t="s">
        <v>452</v>
      </c>
      <c r="B67" s="352" t="s">
        <v>18</v>
      </c>
      <c r="C67" s="353"/>
      <c r="D67" s="123" t="s">
        <v>18</v>
      </c>
      <c r="E67" s="125" t="str">
        <f t="shared" si="2"/>
        <v>Muy Alto</v>
      </c>
      <c r="F67" s="85" t="s">
        <v>589</v>
      </c>
      <c r="G67" s="128" t="s">
        <v>35</v>
      </c>
    </row>
    <row r="68" spans="1:8" ht="28.8">
      <c r="A68" s="85" t="s">
        <v>452</v>
      </c>
      <c r="B68" s="352" t="s">
        <v>18</v>
      </c>
      <c r="C68" s="353"/>
      <c r="D68" s="123" t="s">
        <v>18</v>
      </c>
      <c r="E68" s="125" t="str">
        <f t="shared" si="2"/>
        <v>Muy Alto</v>
      </c>
      <c r="F68" s="85" t="s">
        <v>590</v>
      </c>
      <c r="G68" s="128" t="s">
        <v>35</v>
      </c>
    </row>
    <row r="69" spans="1:8" ht="57.6">
      <c r="A69" s="85" t="s">
        <v>452</v>
      </c>
      <c r="B69" s="352" t="s">
        <v>18</v>
      </c>
      <c r="C69" s="353"/>
      <c r="D69" s="123" t="s">
        <v>18</v>
      </c>
      <c r="E69" s="125" t="str">
        <f t="shared" si="2"/>
        <v>Muy Alto</v>
      </c>
      <c r="F69" s="85" t="s">
        <v>591</v>
      </c>
      <c r="G69" s="128" t="s">
        <v>35</v>
      </c>
    </row>
    <row r="70" spans="1:8" ht="86.4">
      <c r="A70" s="85" t="s">
        <v>452</v>
      </c>
      <c r="B70" s="352" t="s">
        <v>18</v>
      </c>
      <c r="C70" s="353"/>
      <c r="D70" s="123" t="s">
        <v>18</v>
      </c>
      <c r="E70" s="125" t="str">
        <f t="shared" si="2"/>
        <v>Muy Alto</v>
      </c>
      <c r="F70" s="85" t="s">
        <v>592</v>
      </c>
      <c r="G70" s="128" t="s">
        <v>35</v>
      </c>
    </row>
    <row r="71" spans="1:8" ht="57.6">
      <c r="A71" s="85" t="s">
        <v>452</v>
      </c>
      <c r="B71" s="352" t="s">
        <v>18</v>
      </c>
      <c r="C71" s="353"/>
      <c r="D71" s="123" t="s">
        <v>18</v>
      </c>
      <c r="E71" s="125" t="str">
        <f t="shared" si="2"/>
        <v>Muy Alto</v>
      </c>
      <c r="F71" s="85" t="s">
        <v>593</v>
      </c>
      <c r="G71" s="128" t="s">
        <v>35</v>
      </c>
    </row>
    <row r="72" spans="1:8" ht="201.6">
      <c r="A72" s="85" t="s">
        <v>452</v>
      </c>
      <c r="B72" s="352" t="s">
        <v>18</v>
      </c>
      <c r="C72" s="353"/>
      <c r="D72" s="123" t="s">
        <v>18</v>
      </c>
      <c r="E72" s="125" t="str">
        <f t="shared" si="2"/>
        <v>Muy Alto</v>
      </c>
      <c r="F72" s="85" t="s">
        <v>594</v>
      </c>
      <c r="G72" s="128" t="s">
        <v>35</v>
      </c>
    </row>
    <row r="73" spans="1:8" ht="158.4">
      <c r="A73" s="85" t="s">
        <v>452</v>
      </c>
      <c r="B73" s="352" t="s">
        <v>18</v>
      </c>
      <c r="C73" s="353"/>
      <c r="D73" s="123" t="s">
        <v>18</v>
      </c>
      <c r="E73" s="125" t="str">
        <f t="shared" si="2"/>
        <v>Muy Alto</v>
      </c>
      <c r="F73" s="85" t="s">
        <v>595</v>
      </c>
      <c r="G73" s="128" t="s">
        <v>35</v>
      </c>
    </row>
    <row r="74" spans="1:8" ht="144">
      <c r="A74" s="85" t="s">
        <v>452</v>
      </c>
      <c r="B74" s="352" t="s">
        <v>18</v>
      </c>
      <c r="C74" s="353"/>
      <c r="D74" s="123" t="s">
        <v>18</v>
      </c>
      <c r="E74" s="125" t="str">
        <f t="shared" si="2"/>
        <v>Muy Alto</v>
      </c>
      <c r="F74" s="85" t="s">
        <v>596</v>
      </c>
      <c r="G74" s="128" t="s">
        <v>35</v>
      </c>
    </row>
    <row r="75" spans="1:8" ht="72">
      <c r="A75" s="85" t="s">
        <v>452</v>
      </c>
      <c r="B75" s="352" t="s">
        <v>18</v>
      </c>
      <c r="C75" s="353"/>
      <c r="D75" s="123" t="s">
        <v>18</v>
      </c>
      <c r="E75" s="125" t="str">
        <f t="shared" si="2"/>
        <v>Muy Alto</v>
      </c>
      <c r="F75" s="85" t="s">
        <v>597</v>
      </c>
      <c r="G75" s="128" t="s">
        <v>35</v>
      </c>
    </row>
    <row r="76" spans="1:8" ht="43.2">
      <c r="A76" s="85" t="s">
        <v>452</v>
      </c>
      <c r="B76" s="352" t="s">
        <v>18</v>
      </c>
      <c r="C76" s="353"/>
      <c r="D76" s="123" t="s">
        <v>18</v>
      </c>
      <c r="E76" s="125" t="str">
        <f t="shared" si="2"/>
        <v>Muy Alto</v>
      </c>
      <c r="F76" s="85" t="s">
        <v>598</v>
      </c>
      <c r="G76" s="128" t="s">
        <v>35</v>
      </c>
    </row>
    <row r="77" spans="1:8" ht="144">
      <c r="A77" s="85" t="s">
        <v>452</v>
      </c>
      <c r="B77" s="352" t="s">
        <v>18</v>
      </c>
      <c r="C77" s="353"/>
      <c r="D77" s="123" t="s">
        <v>18</v>
      </c>
      <c r="E77" s="125" t="str">
        <f t="shared" si="2"/>
        <v>Muy Alto</v>
      </c>
      <c r="F77" s="85" t="s">
        <v>599</v>
      </c>
      <c r="G77" s="128" t="s">
        <v>35</v>
      </c>
    </row>
    <row r="78" spans="1:8" ht="57.6">
      <c r="A78" s="85" t="s">
        <v>452</v>
      </c>
      <c r="B78" s="352" t="s">
        <v>18</v>
      </c>
      <c r="C78" s="353"/>
      <c r="D78" s="123" t="s">
        <v>18</v>
      </c>
      <c r="E78" s="125" t="str">
        <f t="shared" si="2"/>
        <v>Muy Alto</v>
      </c>
      <c r="F78" s="85" t="s">
        <v>600</v>
      </c>
      <c r="G78" s="128" t="s">
        <v>35</v>
      </c>
    </row>
    <row r="79" spans="1:8" ht="43.2">
      <c r="A79" s="85" t="s">
        <v>452</v>
      </c>
      <c r="B79" s="352" t="s">
        <v>18</v>
      </c>
      <c r="C79" s="353"/>
      <c r="D79" s="123" t="s">
        <v>18</v>
      </c>
      <c r="E79" s="125" t="str">
        <f t="shared" si="2"/>
        <v>Muy Alto</v>
      </c>
      <c r="F79" s="85" t="s">
        <v>601</v>
      </c>
      <c r="G79" s="128" t="s">
        <v>35</v>
      </c>
    </row>
    <row r="80" spans="1:8">
      <c r="A80" s="85" t="s">
        <v>379</v>
      </c>
      <c r="B80" s="352" t="s">
        <v>18</v>
      </c>
      <c r="C80" s="353"/>
      <c r="D80" s="123" t="s">
        <v>18</v>
      </c>
      <c r="E80" s="125" t="str">
        <f>IF(AND(B80="Máxima",D80="Máxima"),"Muy Alto",IF(OR(AND(B80="Significativo",D80="Máxima"),AND(B80="Significativo",D80="Significativo"),AND(B80="Máxima",D80="Significativo")),"Alto",IF(OR(AND(B80="Limitado",D80="Máxima"),AND(B80="Limitado",D80="Significativo"),AND(B80="Significativo",D80="Limitado"),AND(B80="Máxima",D80="Limitado")),"Medio", IF(OR(B80="",D80=""),"", "Bajo"))))</f>
        <v>Muy Alto</v>
      </c>
      <c r="F80" s="85" t="s">
        <v>455</v>
      </c>
      <c r="G80" s="128" t="s">
        <v>35</v>
      </c>
      <c r="H80" s="86"/>
    </row>
    <row r="81" spans="1:9">
      <c r="A81" s="85" t="s">
        <v>380</v>
      </c>
      <c r="B81" s="352" t="s">
        <v>29</v>
      </c>
      <c r="C81" s="353"/>
      <c r="D81" s="123" t="s">
        <v>24</v>
      </c>
      <c r="E81" s="125" t="str">
        <f t="shared" ref="E81:E144" si="3">IF(AND(B81="Máxima",D81="Máxima"),"Muy Alto",IF(OR(AND(B81="Significativo",D81="Máxima"),AND(B81="Significativo",D81="Significativo"),AND(B81="Máxima",D81="Significativo")),"Alto",IF(OR(AND(B81="Limitado",D81="Máxima"),AND(B81="Limitado",D81="Significativo"),AND(B81="Significativo",D81="Limitado"),AND(B81="Máxima",D81="Limitado")),"Medio", IF(OR(B81="",D81=""),"", "Bajo"))))</f>
        <v>Medio</v>
      </c>
      <c r="F81" s="85" t="s">
        <v>456</v>
      </c>
      <c r="G81" s="128" t="s">
        <v>30</v>
      </c>
      <c r="H81" s="86"/>
    </row>
    <row r="82" spans="1:9">
      <c r="A82" s="85" t="s">
        <v>381</v>
      </c>
      <c r="B82" s="352" t="s">
        <v>18</v>
      </c>
      <c r="C82" s="353"/>
      <c r="D82" s="123" t="s">
        <v>18</v>
      </c>
      <c r="E82" s="125" t="str">
        <f t="shared" si="3"/>
        <v>Muy Alto</v>
      </c>
      <c r="F82" s="85" t="s">
        <v>457</v>
      </c>
      <c r="G82" s="128" t="s">
        <v>35</v>
      </c>
      <c r="H82" s="86"/>
    </row>
    <row r="83" spans="1:9">
      <c r="A83" s="85" t="s">
        <v>382</v>
      </c>
      <c r="B83" s="352" t="s">
        <v>18</v>
      </c>
      <c r="C83" s="353"/>
      <c r="D83" s="123" t="s">
        <v>18</v>
      </c>
      <c r="E83" s="125" t="str">
        <f t="shared" si="3"/>
        <v>Muy Alto</v>
      </c>
      <c r="F83" s="85" t="s">
        <v>458</v>
      </c>
      <c r="G83" s="128" t="s">
        <v>35</v>
      </c>
      <c r="H83" s="86"/>
    </row>
    <row r="84" spans="1:9">
      <c r="A84" s="85" t="s">
        <v>383</v>
      </c>
      <c r="B84" s="352" t="s">
        <v>18</v>
      </c>
      <c r="C84" s="353"/>
      <c r="D84" s="123" t="s">
        <v>18</v>
      </c>
      <c r="E84" s="125" t="str">
        <f t="shared" si="3"/>
        <v>Muy Alto</v>
      </c>
      <c r="F84" s="85" t="s">
        <v>459</v>
      </c>
      <c r="G84" s="128" t="s">
        <v>35</v>
      </c>
      <c r="H84" s="86"/>
      <c r="I84" s="86"/>
    </row>
    <row r="85" spans="1:9" ht="28.8">
      <c r="A85" s="85" t="s">
        <v>384</v>
      </c>
      <c r="B85" s="352" t="s">
        <v>18</v>
      </c>
      <c r="C85" s="353"/>
      <c r="D85" s="123" t="s">
        <v>18</v>
      </c>
      <c r="E85" s="125" t="str">
        <f t="shared" si="3"/>
        <v>Muy Alto</v>
      </c>
      <c r="F85" s="85" t="s">
        <v>460</v>
      </c>
      <c r="G85" s="128" t="s">
        <v>35</v>
      </c>
      <c r="H85" s="86"/>
      <c r="I85" s="86"/>
    </row>
    <row r="86" spans="1:9" ht="28.8">
      <c r="A86" s="85" t="s">
        <v>385</v>
      </c>
      <c r="B86" s="352" t="s">
        <v>18</v>
      </c>
      <c r="C86" s="353"/>
      <c r="D86" s="123" t="s">
        <v>18</v>
      </c>
      <c r="E86" s="125" t="str">
        <f t="shared" si="3"/>
        <v>Muy Alto</v>
      </c>
      <c r="F86" s="85" t="s">
        <v>461</v>
      </c>
      <c r="G86" s="128" t="s">
        <v>35</v>
      </c>
      <c r="H86" s="86"/>
      <c r="I86" s="86"/>
    </row>
    <row r="87" spans="1:9" ht="43.2">
      <c r="A87" s="85" t="s">
        <v>386</v>
      </c>
      <c r="B87" s="352" t="s">
        <v>18</v>
      </c>
      <c r="C87" s="353"/>
      <c r="D87" s="123" t="s">
        <v>18</v>
      </c>
      <c r="E87" s="125" t="str">
        <f t="shared" si="3"/>
        <v>Muy Alto</v>
      </c>
      <c r="F87" s="85" t="s">
        <v>462</v>
      </c>
      <c r="G87" s="128" t="s">
        <v>35</v>
      </c>
      <c r="H87" s="86"/>
      <c r="I87" s="86"/>
    </row>
    <row r="88" spans="1:9" ht="28.8">
      <c r="A88" s="85" t="s">
        <v>387</v>
      </c>
      <c r="B88" s="352" t="s">
        <v>18</v>
      </c>
      <c r="C88" s="353"/>
      <c r="D88" s="123" t="s">
        <v>18</v>
      </c>
      <c r="E88" s="125" t="str">
        <f t="shared" si="3"/>
        <v>Muy Alto</v>
      </c>
      <c r="F88" s="85" t="s">
        <v>463</v>
      </c>
      <c r="G88" s="128" t="s">
        <v>35</v>
      </c>
      <c r="H88" s="86"/>
      <c r="I88" s="86"/>
    </row>
    <row r="89" spans="1:9">
      <c r="A89" s="85" t="s">
        <v>388</v>
      </c>
      <c r="B89" s="352" t="s">
        <v>18</v>
      </c>
      <c r="C89" s="353"/>
      <c r="D89" s="123" t="s">
        <v>18</v>
      </c>
      <c r="E89" s="125" t="str">
        <f t="shared" si="3"/>
        <v>Muy Alto</v>
      </c>
      <c r="F89" s="85" t="s">
        <v>464</v>
      </c>
      <c r="G89" s="128" t="s">
        <v>35</v>
      </c>
      <c r="H89" s="86"/>
      <c r="I89" s="86"/>
    </row>
    <row r="90" spans="1:9" ht="28.8">
      <c r="A90" s="85" t="s">
        <v>389</v>
      </c>
      <c r="B90" s="352" t="s">
        <v>18</v>
      </c>
      <c r="C90" s="353"/>
      <c r="D90" s="123" t="s">
        <v>18</v>
      </c>
      <c r="E90" s="125" t="str">
        <f t="shared" si="3"/>
        <v>Muy Alto</v>
      </c>
      <c r="F90" s="85" t="s">
        <v>465</v>
      </c>
      <c r="G90" s="128" t="s">
        <v>35</v>
      </c>
      <c r="H90" s="86"/>
      <c r="I90" s="86"/>
    </row>
    <row r="91" spans="1:9" ht="28.8">
      <c r="A91" s="85" t="s">
        <v>390</v>
      </c>
      <c r="B91" s="352" t="s">
        <v>18</v>
      </c>
      <c r="C91" s="353"/>
      <c r="D91" s="123" t="s">
        <v>18</v>
      </c>
      <c r="E91" s="125" t="str">
        <f t="shared" si="3"/>
        <v>Muy Alto</v>
      </c>
      <c r="F91" s="85" t="s">
        <v>466</v>
      </c>
      <c r="G91" s="128" t="s">
        <v>35</v>
      </c>
      <c r="H91" s="86"/>
      <c r="I91" s="86"/>
    </row>
    <row r="92" spans="1:9" ht="28.8">
      <c r="A92" s="85" t="s">
        <v>391</v>
      </c>
      <c r="B92" s="352" t="s">
        <v>18</v>
      </c>
      <c r="C92" s="353"/>
      <c r="D92" s="123" t="s">
        <v>18</v>
      </c>
      <c r="E92" s="125" t="str">
        <f t="shared" si="3"/>
        <v>Muy Alto</v>
      </c>
      <c r="F92" s="85" t="s">
        <v>467</v>
      </c>
      <c r="G92" s="128" t="s">
        <v>35</v>
      </c>
      <c r="H92" s="86"/>
      <c r="I92" s="86"/>
    </row>
    <row r="93" spans="1:9" ht="28.8">
      <c r="A93" s="85" t="s">
        <v>392</v>
      </c>
      <c r="B93" s="352" t="s">
        <v>18</v>
      </c>
      <c r="C93" s="353"/>
      <c r="D93" s="123" t="s">
        <v>18</v>
      </c>
      <c r="E93" s="125" t="str">
        <f t="shared" si="3"/>
        <v>Muy Alto</v>
      </c>
      <c r="F93" s="85" t="s">
        <v>468</v>
      </c>
      <c r="G93" s="128" t="s">
        <v>35</v>
      </c>
      <c r="H93" s="86"/>
      <c r="I93" s="86"/>
    </row>
    <row r="94" spans="1:9" ht="43.2">
      <c r="A94" s="85" t="s">
        <v>393</v>
      </c>
      <c r="B94" s="352" t="s">
        <v>18</v>
      </c>
      <c r="C94" s="353"/>
      <c r="D94" s="123" t="s">
        <v>18</v>
      </c>
      <c r="E94" s="125" t="str">
        <f t="shared" si="3"/>
        <v>Muy Alto</v>
      </c>
      <c r="F94" s="85" t="s">
        <v>469</v>
      </c>
      <c r="G94" s="128" t="s">
        <v>35</v>
      </c>
      <c r="H94" s="86"/>
      <c r="I94" s="86"/>
    </row>
    <row r="95" spans="1:9">
      <c r="A95" s="85" t="s">
        <v>394</v>
      </c>
      <c r="B95" s="352" t="s">
        <v>18</v>
      </c>
      <c r="C95" s="353"/>
      <c r="D95" s="123" t="s">
        <v>18</v>
      </c>
      <c r="E95" s="125" t="str">
        <f t="shared" si="3"/>
        <v>Muy Alto</v>
      </c>
      <c r="F95" s="85" t="s">
        <v>470</v>
      </c>
      <c r="G95" s="128" t="s">
        <v>35</v>
      </c>
      <c r="H95" s="86"/>
      <c r="I95" s="86"/>
    </row>
    <row r="96" spans="1:9" ht="28.8">
      <c r="A96" s="85" t="s">
        <v>395</v>
      </c>
      <c r="B96" s="352" t="s">
        <v>18</v>
      </c>
      <c r="C96" s="353"/>
      <c r="D96" s="123" t="s">
        <v>18</v>
      </c>
      <c r="E96" s="125" t="str">
        <f t="shared" si="3"/>
        <v>Muy Alto</v>
      </c>
      <c r="F96" s="85" t="s">
        <v>471</v>
      </c>
      <c r="G96" s="128" t="s">
        <v>35</v>
      </c>
      <c r="H96" s="86"/>
      <c r="I96" s="86"/>
    </row>
    <row r="97" spans="1:9" ht="28.8">
      <c r="A97" s="85" t="s">
        <v>396</v>
      </c>
      <c r="B97" s="352" t="s">
        <v>18</v>
      </c>
      <c r="C97" s="353"/>
      <c r="D97" s="123" t="s">
        <v>18</v>
      </c>
      <c r="E97" s="125" t="str">
        <f t="shared" si="3"/>
        <v>Muy Alto</v>
      </c>
      <c r="F97" s="85" t="s">
        <v>472</v>
      </c>
      <c r="G97" s="128" t="s">
        <v>35</v>
      </c>
      <c r="H97" s="86"/>
      <c r="I97" s="86"/>
    </row>
    <row r="98" spans="1:9" ht="28.8">
      <c r="A98" s="85" t="s">
        <v>397</v>
      </c>
      <c r="B98" s="352" t="s">
        <v>18</v>
      </c>
      <c r="C98" s="353"/>
      <c r="D98" s="123" t="s">
        <v>18</v>
      </c>
      <c r="E98" s="125" t="str">
        <f t="shared" si="3"/>
        <v>Muy Alto</v>
      </c>
      <c r="F98" s="85" t="s">
        <v>473</v>
      </c>
      <c r="G98" s="128" t="s">
        <v>35</v>
      </c>
      <c r="H98" s="86"/>
      <c r="I98" s="86"/>
    </row>
    <row r="99" spans="1:9">
      <c r="A99" s="85" t="s">
        <v>398</v>
      </c>
      <c r="B99" s="352" t="s">
        <v>18</v>
      </c>
      <c r="C99" s="353"/>
      <c r="D99" s="123" t="s">
        <v>18</v>
      </c>
      <c r="E99" s="125" t="str">
        <f t="shared" si="3"/>
        <v>Muy Alto</v>
      </c>
      <c r="F99" s="85" t="s">
        <v>474</v>
      </c>
      <c r="G99" s="128" t="s">
        <v>35</v>
      </c>
      <c r="H99" s="86"/>
      <c r="I99" s="86"/>
    </row>
    <row r="100" spans="1:9" ht="28.8">
      <c r="A100" s="85" t="s">
        <v>399</v>
      </c>
      <c r="B100" s="352" t="s">
        <v>18</v>
      </c>
      <c r="C100" s="353"/>
      <c r="D100" s="123" t="s">
        <v>18</v>
      </c>
      <c r="E100" s="125" t="str">
        <f t="shared" si="3"/>
        <v>Muy Alto</v>
      </c>
      <c r="F100" s="85" t="s">
        <v>475</v>
      </c>
      <c r="G100" s="128" t="s">
        <v>35</v>
      </c>
      <c r="H100" s="86"/>
      <c r="I100" s="86"/>
    </row>
    <row r="101" spans="1:9" ht="28.8">
      <c r="A101" s="85" t="s">
        <v>400</v>
      </c>
      <c r="B101" s="352" t="s">
        <v>18</v>
      </c>
      <c r="C101" s="353"/>
      <c r="D101" s="123" t="s">
        <v>18</v>
      </c>
      <c r="E101" s="125" t="str">
        <f t="shared" si="3"/>
        <v>Muy Alto</v>
      </c>
      <c r="F101" s="85" t="s">
        <v>476</v>
      </c>
      <c r="G101" s="128" t="s">
        <v>35</v>
      </c>
      <c r="H101" s="86"/>
      <c r="I101" s="86"/>
    </row>
    <row r="102" spans="1:9" ht="28.8">
      <c r="A102" s="85" t="s">
        <v>401</v>
      </c>
      <c r="B102" s="352" t="s">
        <v>18</v>
      </c>
      <c r="C102" s="353"/>
      <c r="D102" s="123" t="s">
        <v>18</v>
      </c>
      <c r="E102" s="125" t="str">
        <f t="shared" si="3"/>
        <v>Muy Alto</v>
      </c>
      <c r="F102" s="85" t="s">
        <v>477</v>
      </c>
      <c r="G102" s="128" t="s">
        <v>35</v>
      </c>
      <c r="H102" s="86"/>
      <c r="I102" s="86"/>
    </row>
    <row r="103" spans="1:9" ht="28.8">
      <c r="A103" s="85" t="s">
        <v>402</v>
      </c>
      <c r="B103" s="352" t="s">
        <v>18</v>
      </c>
      <c r="C103" s="353"/>
      <c r="D103" s="123" t="s">
        <v>18</v>
      </c>
      <c r="E103" s="125" t="str">
        <f t="shared" si="3"/>
        <v>Muy Alto</v>
      </c>
      <c r="F103" s="85" t="s">
        <v>478</v>
      </c>
      <c r="G103" s="128" t="s">
        <v>35</v>
      </c>
      <c r="H103" s="86"/>
      <c r="I103" s="86"/>
    </row>
    <row r="104" spans="1:9" ht="28.8">
      <c r="A104" s="85" t="s">
        <v>403</v>
      </c>
      <c r="B104" s="352" t="s">
        <v>18</v>
      </c>
      <c r="C104" s="353"/>
      <c r="D104" s="123" t="s">
        <v>18</v>
      </c>
      <c r="E104" s="125" t="str">
        <f t="shared" si="3"/>
        <v>Muy Alto</v>
      </c>
      <c r="F104" s="85" t="s">
        <v>479</v>
      </c>
      <c r="G104" s="128" t="s">
        <v>35</v>
      </c>
      <c r="H104" s="86"/>
      <c r="I104" s="86"/>
    </row>
    <row r="105" spans="1:9" ht="28.8">
      <c r="A105" s="85" t="s">
        <v>404</v>
      </c>
      <c r="B105" s="352" t="s">
        <v>18</v>
      </c>
      <c r="C105" s="353"/>
      <c r="D105" s="123" t="s">
        <v>18</v>
      </c>
      <c r="E105" s="125" t="str">
        <f t="shared" si="3"/>
        <v>Muy Alto</v>
      </c>
      <c r="F105" s="85" t="s">
        <v>480</v>
      </c>
      <c r="G105" s="128" t="s">
        <v>35</v>
      </c>
      <c r="H105" s="86"/>
      <c r="I105" s="86"/>
    </row>
    <row r="106" spans="1:9">
      <c r="A106" s="85" t="s">
        <v>405</v>
      </c>
      <c r="B106" s="352" t="s">
        <v>18</v>
      </c>
      <c r="C106" s="353"/>
      <c r="D106" s="123" t="s">
        <v>18</v>
      </c>
      <c r="E106" s="125" t="str">
        <f t="shared" si="3"/>
        <v>Muy Alto</v>
      </c>
      <c r="F106" s="85" t="s">
        <v>481</v>
      </c>
      <c r="G106" s="128" t="s">
        <v>35</v>
      </c>
      <c r="H106" s="86"/>
      <c r="I106" s="86"/>
    </row>
    <row r="107" spans="1:9" ht="28.8">
      <c r="A107" s="85" t="s">
        <v>406</v>
      </c>
      <c r="B107" s="352" t="s">
        <v>18</v>
      </c>
      <c r="C107" s="353"/>
      <c r="D107" s="123" t="s">
        <v>18</v>
      </c>
      <c r="E107" s="125" t="str">
        <f t="shared" si="3"/>
        <v>Muy Alto</v>
      </c>
      <c r="F107" s="85" t="s">
        <v>482</v>
      </c>
      <c r="G107" s="128" t="s">
        <v>35</v>
      </c>
      <c r="H107" s="86"/>
      <c r="I107" s="86"/>
    </row>
    <row r="108" spans="1:9" ht="28.8">
      <c r="A108" s="85" t="s">
        <v>407</v>
      </c>
      <c r="B108" s="352" t="s">
        <v>18</v>
      </c>
      <c r="C108" s="353"/>
      <c r="D108" s="123" t="s">
        <v>18</v>
      </c>
      <c r="E108" s="125" t="str">
        <f t="shared" si="3"/>
        <v>Muy Alto</v>
      </c>
      <c r="F108" s="85" t="s">
        <v>483</v>
      </c>
      <c r="G108" s="128" t="s">
        <v>35</v>
      </c>
      <c r="H108" s="86"/>
      <c r="I108" s="86"/>
    </row>
    <row r="109" spans="1:9" ht="28.8">
      <c r="A109" s="85" t="s">
        <v>408</v>
      </c>
      <c r="B109" s="352" t="s">
        <v>18</v>
      </c>
      <c r="C109" s="353"/>
      <c r="D109" s="123" t="s">
        <v>18</v>
      </c>
      <c r="E109" s="125" t="str">
        <f t="shared" si="3"/>
        <v>Muy Alto</v>
      </c>
      <c r="F109" s="85" t="s">
        <v>484</v>
      </c>
      <c r="G109" s="128" t="s">
        <v>35</v>
      </c>
      <c r="H109" s="86"/>
      <c r="I109" s="86"/>
    </row>
    <row r="110" spans="1:9" ht="28.8">
      <c r="A110" s="85" t="s">
        <v>409</v>
      </c>
      <c r="B110" s="352" t="s">
        <v>18</v>
      </c>
      <c r="C110" s="353"/>
      <c r="D110" s="123" t="s">
        <v>18</v>
      </c>
      <c r="E110" s="125" t="str">
        <f t="shared" si="3"/>
        <v>Muy Alto</v>
      </c>
      <c r="F110" s="85" t="s">
        <v>485</v>
      </c>
      <c r="G110" s="128" t="s">
        <v>35</v>
      </c>
      <c r="H110" s="86"/>
      <c r="I110" s="86"/>
    </row>
    <row r="111" spans="1:9" ht="28.8">
      <c r="A111" s="85" t="s">
        <v>410</v>
      </c>
      <c r="B111" s="352" t="s">
        <v>18</v>
      </c>
      <c r="C111" s="353"/>
      <c r="D111" s="123" t="s">
        <v>18</v>
      </c>
      <c r="E111" s="125" t="str">
        <f t="shared" si="3"/>
        <v>Muy Alto</v>
      </c>
      <c r="F111" s="85" t="s">
        <v>486</v>
      </c>
      <c r="G111" s="128" t="s">
        <v>35</v>
      </c>
      <c r="H111" s="86"/>
      <c r="I111" s="86"/>
    </row>
    <row r="112" spans="1:9" ht="28.8">
      <c r="A112" s="85" t="s">
        <v>411</v>
      </c>
      <c r="B112" s="352" t="s">
        <v>18</v>
      </c>
      <c r="C112" s="353"/>
      <c r="D112" s="123" t="s">
        <v>18</v>
      </c>
      <c r="E112" s="125" t="str">
        <f t="shared" si="3"/>
        <v>Muy Alto</v>
      </c>
      <c r="F112" s="85" t="s">
        <v>487</v>
      </c>
      <c r="G112" s="128" t="s">
        <v>35</v>
      </c>
      <c r="H112" s="86"/>
      <c r="I112" s="86"/>
    </row>
    <row r="113" spans="1:9" ht="28.8">
      <c r="A113" s="85" t="s">
        <v>412</v>
      </c>
      <c r="B113" s="352" t="s">
        <v>18</v>
      </c>
      <c r="C113" s="353"/>
      <c r="D113" s="123" t="s">
        <v>18</v>
      </c>
      <c r="E113" s="125" t="str">
        <f t="shared" si="3"/>
        <v>Muy Alto</v>
      </c>
      <c r="F113" s="85" t="s">
        <v>488</v>
      </c>
      <c r="G113" s="128" t="s">
        <v>35</v>
      </c>
      <c r="H113" s="86"/>
      <c r="I113" s="86"/>
    </row>
    <row r="114" spans="1:9" ht="28.8">
      <c r="A114" s="85" t="s">
        <v>413</v>
      </c>
      <c r="B114" s="352" t="s">
        <v>18</v>
      </c>
      <c r="C114" s="353"/>
      <c r="D114" s="123" t="s">
        <v>18</v>
      </c>
      <c r="E114" s="125" t="str">
        <f t="shared" si="3"/>
        <v>Muy Alto</v>
      </c>
      <c r="F114" s="85" t="s">
        <v>489</v>
      </c>
      <c r="G114" s="128" t="s">
        <v>35</v>
      </c>
      <c r="H114" s="86"/>
      <c r="I114" s="86"/>
    </row>
    <row r="115" spans="1:9" ht="28.8">
      <c r="A115" s="85" t="s">
        <v>414</v>
      </c>
      <c r="B115" s="352" t="s">
        <v>18</v>
      </c>
      <c r="C115" s="353"/>
      <c r="D115" s="123" t="s">
        <v>18</v>
      </c>
      <c r="E115" s="125" t="str">
        <f t="shared" si="3"/>
        <v>Muy Alto</v>
      </c>
      <c r="F115" s="85" t="s">
        <v>490</v>
      </c>
      <c r="G115" s="128" t="s">
        <v>35</v>
      </c>
      <c r="H115" s="86"/>
      <c r="I115" s="86"/>
    </row>
    <row r="116" spans="1:9" ht="28.8">
      <c r="A116" s="85" t="s">
        <v>415</v>
      </c>
      <c r="B116" s="352" t="s">
        <v>18</v>
      </c>
      <c r="C116" s="353"/>
      <c r="D116" s="123" t="s">
        <v>18</v>
      </c>
      <c r="E116" s="125" t="str">
        <f t="shared" si="3"/>
        <v>Muy Alto</v>
      </c>
      <c r="F116" s="85" t="s">
        <v>491</v>
      </c>
      <c r="G116" s="128" t="s">
        <v>35</v>
      </c>
      <c r="H116" s="86"/>
      <c r="I116" s="86"/>
    </row>
    <row r="117" spans="1:9" ht="43.2">
      <c r="A117" s="85" t="s">
        <v>416</v>
      </c>
      <c r="B117" s="352" t="s">
        <v>18</v>
      </c>
      <c r="C117" s="353"/>
      <c r="D117" s="123" t="s">
        <v>18</v>
      </c>
      <c r="E117" s="125" t="str">
        <f t="shared" si="3"/>
        <v>Muy Alto</v>
      </c>
      <c r="F117" s="85" t="s">
        <v>492</v>
      </c>
      <c r="G117" s="128" t="s">
        <v>35</v>
      </c>
      <c r="H117" s="86"/>
      <c r="I117" s="86"/>
    </row>
    <row r="118" spans="1:9" ht="43.2">
      <c r="A118" s="85" t="s">
        <v>417</v>
      </c>
      <c r="B118" s="352" t="s">
        <v>18</v>
      </c>
      <c r="C118" s="353"/>
      <c r="D118" s="123" t="s">
        <v>18</v>
      </c>
      <c r="E118" s="125" t="str">
        <f t="shared" si="3"/>
        <v>Muy Alto</v>
      </c>
      <c r="F118" s="85" t="s">
        <v>493</v>
      </c>
      <c r="G118" s="128" t="s">
        <v>35</v>
      </c>
      <c r="H118" s="86"/>
      <c r="I118" s="86"/>
    </row>
    <row r="119" spans="1:9" ht="43.2">
      <c r="A119" s="85" t="s">
        <v>418</v>
      </c>
      <c r="B119" s="352" t="s">
        <v>18</v>
      </c>
      <c r="C119" s="353"/>
      <c r="D119" s="123" t="s">
        <v>18</v>
      </c>
      <c r="E119" s="125" t="str">
        <f t="shared" si="3"/>
        <v>Muy Alto</v>
      </c>
      <c r="F119" s="85" t="s">
        <v>494</v>
      </c>
      <c r="G119" s="128" t="s">
        <v>35</v>
      </c>
      <c r="H119" s="86"/>
      <c r="I119" s="86"/>
    </row>
    <row r="120" spans="1:9" ht="28.8">
      <c r="A120" s="85" t="s">
        <v>419</v>
      </c>
      <c r="B120" s="352" t="s">
        <v>18</v>
      </c>
      <c r="C120" s="353"/>
      <c r="D120" s="123" t="s">
        <v>18</v>
      </c>
      <c r="E120" s="125" t="str">
        <f t="shared" si="3"/>
        <v>Muy Alto</v>
      </c>
      <c r="F120" s="85" t="s">
        <v>495</v>
      </c>
      <c r="G120" s="128" t="s">
        <v>35</v>
      </c>
      <c r="H120" s="86"/>
      <c r="I120" s="86"/>
    </row>
    <row r="121" spans="1:9" ht="43.2">
      <c r="A121" s="85" t="s">
        <v>420</v>
      </c>
      <c r="B121" s="352" t="s">
        <v>18</v>
      </c>
      <c r="C121" s="353"/>
      <c r="D121" s="123" t="s">
        <v>18</v>
      </c>
      <c r="E121" s="125" t="str">
        <f t="shared" si="3"/>
        <v>Muy Alto</v>
      </c>
      <c r="F121" s="85" t="s">
        <v>496</v>
      </c>
      <c r="G121" s="128" t="s">
        <v>35</v>
      </c>
      <c r="H121" s="86"/>
      <c r="I121" s="86"/>
    </row>
    <row r="122" spans="1:9" ht="43.2">
      <c r="A122" s="85" t="s">
        <v>421</v>
      </c>
      <c r="B122" s="352" t="s">
        <v>18</v>
      </c>
      <c r="C122" s="353"/>
      <c r="D122" s="123" t="s">
        <v>18</v>
      </c>
      <c r="E122" s="125" t="str">
        <f t="shared" si="3"/>
        <v>Muy Alto</v>
      </c>
      <c r="F122" s="85" t="s">
        <v>497</v>
      </c>
      <c r="G122" s="128" t="s">
        <v>35</v>
      </c>
      <c r="H122" s="86"/>
      <c r="I122" s="86"/>
    </row>
    <row r="123" spans="1:9" ht="43.2">
      <c r="A123" s="85" t="s">
        <v>422</v>
      </c>
      <c r="B123" s="352" t="s">
        <v>18</v>
      </c>
      <c r="C123" s="353"/>
      <c r="D123" s="123" t="s">
        <v>18</v>
      </c>
      <c r="E123" s="125" t="str">
        <f t="shared" si="3"/>
        <v>Muy Alto</v>
      </c>
      <c r="F123" s="85" t="s">
        <v>498</v>
      </c>
      <c r="G123" s="128" t="s">
        <v>35</v>
      </c>
      <c r="H123" s="86"/>
      <c r="I123" s="86"/>
    </row>
    <row r="124" spans="1:9" ht="43.2">
      <c r="A124" s="85" t="s">
        <v>423</v>
      </c>
      <c r="B124" s="352" t="s">
        <v>18</v>
      </c>
      <c r="C124" s="353"/>
      <c r="D124" s="123" t="s">
        <v>18</v>
      </c>
      <c r="E124" s="125" t="str">
        <f t="shared" si="3"/>
        <v>Muy Alto</v>
      </c>
      <c r="F124" s="85" t="s">
        <v>499</v>
      </c>
      <c r="G124" s="128" t="s">
        <v>35</v>
      </c>
      <c r="H124" s="86"/>
      <c r="I124" s="86"/>
    </row>
    <row r="125" spans="1:9" ht="28.8">
      <c r="A125" s="85" t="s">
        <v>424</v>
      </c>
      <c r="B125" s="352" t="s">
        <v>18</v>
      </c>
      <c r="C125" s="353"/>
      <c r="D125" s="123" t="s">
        <v>18</v>
      </c>
      <c r="E125" s="125" t="str">
        <f t="shared" si="3"/>
        <v>Muy Alto</v>
      </c>
      <c r="F125" s="85" t="s">
        <v>500</v>
      </c>
      <c r="G125" s="128" t="s">
        <v>35</v>
      </c>
      <c r="H125" s="86"/>
      <c r="I125" s="86"/>
    </row>
    <row r="126" spans="1:9" ht="28.8">
      <c r="A126" s="85" t="s">
        <v>425</v>
      </c>
      <c r="B126" s="352" t="s">
        <v>18</v>
      </c>
      <c r="C126" s="353"/>
      <c r="D126" s="123" t="s">
        <v>18</v>
      </c>
      <c r="E126" s="125" t="str">
        <f t="shared" si="3"/>
        <v>Muy Alto</v>
      </c>
      <c r="F126" s="85" t="s">
        <v>501</v>
      </c>
      <c r="G126" s="128" t="s">
        <v>35</v>
      </c>
      <c r="H126" s="86"/>
      <c r="I126" s="86"/>
    </row>
    <row r="127" spans="1:9" ht="28.8">
      <c r="A127" s="85" t="s">
        <v>426</v>
      </c>
      <c r="B127" s="352" t="s">
        <v>18</v>
      </c>
      <c r="C127" s="353"/>
      <c r="D127" s="123" t="s">
        <v>18</v>
      </c>
      <c r="E127" s="125" t="str">
        <f t="shared" si="3"/>
        <v>Muy Alto</v>
      </c>
      <c r="F127" s="85" t="s">
        <v>502</v>
      </c>
      <c r="G127" s="128" t="s">
        <v>35</v>
      </c>
      <c r="H127" s="86"/>
      <c r="I127" s="86"/>
    </row>
    <row r="128" spans="1:9" ht="28.8">
      <c r="A128" s="85" t="s">
        <v>427</v>
      </c>
      <c r="B128" s="352" t="s">
        <v>18</v>
      </c>
      <c r="C128" s="353"/>
      <c r="D128" s="123" t="s">
        <v>18</v>
      </c>
      <c r="E128" s="125" t="str">
        <f t="shared" si="3"/>
        <v>Muy Alto</v>
      </c>
      <c r="F128" s="85" t="s">
        <v>503</v>
      </c>
      <c r="G128" s="128" t="s">
        <v>35</v>
      </c>
      <c r="H128" s="86"/>
      <c r="I128" s="86"/>
    </row>
    <row r="129" spans="1:9" ht="28.8">
      <c r="A129" s="85" t="s">
        <v>428</v>
      </c>
      <c r="B129" s="352" t="s">
        <v>18</v>
      </c>
      <c r="C129" s="353"/>
      <c r="D129" s="123" t="s">
        <v>18</v>
      </c>
      <c r="E129" s="125" t="str">
        <f t="shared" si="3"/>
        <v>Muy Alto</v>
      </c>
      <c r="F129" s="85" t="s">
        <v>504</v>
      </c>
      <c r="G129" s="128" t="s">
        <v>35</v>
      </c>
      <c r="H129" s="86"/>
      <c r="I129" s="86"/>
    </row>
    <row r="130" spans="1:9" ht="43.2">
      <c r="A130" s="85" t="s">
        <v>429</v>
      </c>
      <c r="B130" s="352" t="s">
        <v>18</v>
      </c>
      <c r="C130" s="353"/>
      <c r="D130" s="123" t="s">
        <v>18</v>
      </c>
      <c r="E130" s="125" t="str">
        <f t="shared" si="3"/>
        <v>Muy Alto</v>
      </c>
      <c r="F130" s="85" t="s">
        <v>505</v>
      </c>
      <c r="G130" s="128" t="s">
        <v>35</v>
      </c>
      <c r="H130" s="86"/>
      <c r="I130" s="86"/>
    </row>
    <row r="131" spans="1:9" ht="28.8">
      <c r="A131" s="85" t="s">
        <v>430</v>
      </c>
      <c r="B131" s="352" t="s">
        <v>18</v>
      </c>
      <c r="C131" s="353"/>
      <c r="D131" s="123" t="s">
        <v>18</v>
      </c>
      <c r="E131" s="125" t="str">
        <f t="shared" si="3"/>
        <v>Muy Alto</v>
      </c>
      <c r="F131" s="85" t="s">
        <v>506</v>
      </c>
      <c r="G131" s="128" t="s">
        <v>35</v>
      </c>
      <c r="H131" s="86"/>
      <c r="I131" s="86"/>
    </row>
    <row r="132" spans="1:9" ht="43.2">
      <c r="A132" s="85" t="s">
        <v>431</v>
      </c>
      <c r="B132" s="352" t="s">
        <v>18</v>
      </c>
      <c r="C132" s="353"/>
      <c r="D132" s="123" t="s">
        <v>18</v>
      </c>
      <c r="E132" s="125" t="str">
        <f t="shared" si="3"/>
        <v>Muy Alto</v>
      </c>
      <c r="F132" s="85" t="s">
        <v>507</v>
      </c>
      <c r="G132" s="128" t="s">
        <v>35</v>
      </c>
      <c r="H132" s="86"/>
      <c r="I132" s="86"/>
    </row>
    <row r="133" spans="1:9" ht="43.2">
      <c r="A133" s="85" t="s">
        <v>432</v>
      </c>
      <c r="B133" s="352" t="s">
        <v>18</v>
      </c>
      <c r="C133" s="353"/>
      <c r="D133" s="123" t="s">
        <v>18</v>
      </c>
      <c r="E133" s="125" t="str">
        <f t="shared" si="3"/>
        <v>Muy Alto</v>
      </c>
      <c r="F133" s="85" t="s">
        <v>508</v>
      </c>
      <c r="G133" s="128" t="s">
        <v>35</v>
      </c>
      <c r="H133" s="86"/>
      <c r="I133" s="86"/>
    </row>
    <row r="134" spans="1:9" ht="43.2">
      <c r="A134" s="85" t="s">
        <v>433</v>
      </c>
      <c r="B134" s="352" t="s">
        <v>18</v>
      </c>
      <c r="C134" s="353"/>
      <c r="D134" s="123" t="s">
        <v>18</v>
      </c>
      <c r="E134" s="125" t="str">
        <f t="shared" si="3"/>
        <v>Muy Alto</v>
      </c>
      <c r="F134" s="85" t="s">
        <v>509</v>
      </c>
      <c r="G134" s="128" t="s">
        <v>35</v>
      </c>
      <c r="H134" s="86"/>
      <c r="I134" s="86"/>
    </row>
    <row r="135" spans="1:9" ht="43.2">
      <c r="A135" s="85" t="s">
        <v>434</v>
      </c>
      <c r="B135" s="352" t="s">
        <v>18</v>
      </c>
      <c r="C135" s="353"/>
      <c r="D135" s="123" t="s">
        <v>18</v>
      </c>
      <c r="E135" s="125" t="str">
        <f t="shared" si="3"/>
        <v>Muy Alto</v>
      </c>
      <c r="F135" s="85" t="s">
        <v>510</v>
      </c>
      <c r="G135" s="128" t="s">
        <v>35</v>
      </c>
      <c r="H135" s="86"/>
      <c r="I135" s="86"/>
    </row>
    <row r="136" spans="1:9" ht="43.2">
      <c r="A136" s="85" t="s">
        <v>435</v>
      </c>
      <c r="B136" s="352" t="s">
        <v>18</v>
      </c>
      <c r="C136" s="353"/>
      <c r="D136" s="123" t="s">
        <v>18</v>
      </c>
      <c r="E136" s="125" t="str">
        <f t="shared" si="3"/>
        <v>Muy Alto</v>
      </c>
      <c r="F136" s="85" t="s">
        <v>511</v>
      </c>
      <c r="G136" s="128" t="s">
        <v>35</v>
      </c>
      <c r="H136" s="86"/>
      <c r="I136" s="86"/>
    </row>
    <row r="137" spans="1:9" ht="28.8">
      <c r="A137" s="85" t="s">
        <v>436</v>
      </c>
      <c r="B137" s="352" t="s">
        <v>18</v>
      </c>
      <c r="C137" s="353"/>
      <c r="D137" s="123" t="s">
        <v>18</v>
      </c>
      <c r="E137" s="125" t="str">
        <f t="shared" si="3"/>
        <v>Muy Alto</v>
      </c>
      <c r="F137" s="85" t="s">
        <v>512</v>
      </c>
      <c r="G137" s="128" t="s">
        <v>35</v>
      </c>
      <c r="H137" s="86"/>
      <c r="I137" s="86"/>
    </row>
    <row r="138" spans="1:9" ht="28.8">
      <c r="A138" s="85" t="s">
        <v>437</v>
      </c>
      <c r="B138" s="352" t="s">
        <v>18</v>
      </c>
      <c r="C138" s="353"/>
      <c r="D138" s="123" t="s">
        <v>18</v>
      </c>
      <c r="E138" s="125" t="str">
        <f t="shared" si="3"/>
        <v>Muy Alto</v>
      </c>
      <c r="F138" s="85" t="s">
        <v>513</v>
      </c>
      <c r="G138" s="128" t="s">
        <v>35</v>
      </c>
      <c r="H138" s="86"/>
      <c r="I138" s="86"/>
    </row>
    <row r="139" spans="1:9" ht="28.8">
      <c r="A139" s="85" t="s">
        <v>438</v>
      </c>
      <c r="B139" s="352" t="s">
        <v>18</v>
      </c>
      <c r="C139" s="353"/>
      <c r="D139" s="123" t="s">
        <v>18</v>
      </c>
      <c r="E139" s="125" t="str">
        <f t="shared" si="3"/>
        <v>Muy Alto</v>
      </c>
      <c r="F139" s="85" t="s">
        <v>514</v>
      </c>
      <c r="G139" s="128" t="s">
        <v>35</v>
      </c>
      <c r="H139" s="86"/>
      <c r="I139" s="86"/>
    </row>
    <row r="140" spans="1:9" ht="43.2">
      <c r="A140" s="85" t="s">
        <v>439</v>
      </c>
      <c r="B140" s="352" t="s">
        <v>18</v>
      </c>
      <c r="C140" s="353"/>
      <c r="D140" s="123" t="s">
        <v>18</v>
      </c>
      <c r="E140" s="125" t="str">
        <f t="shared" si="3"/>
        <v>Muy Alto</v>
      </c>
      <c r="F140" s="85" t="s">
        <v>515</v>
      </c>
      <c r="G140" s="128" t="s">
        <v>35</v>
      </c>
      <c r="H140" s="86"/>
      <c r="I140" s="86"/>
    </row>
    <row r="141" spans="1:9" ht="43.2">
      <c r="A141" s="85" t="s">
        <v>440</v>
      </c>
      <c r="B141" s="352" t="s">
        <v>18</v>
      </c>
      <c r="C141" s="353"/>
      <c r="D141" s="123" t="s">
        <v>18</v>
      </c>
      <c r="E141" s="125" t="str">
        <f t="shared" si="3"/>
        <v>Muy Alto</v>
      </c>
      <c r="F141" s="85" t="s">
        <v>516</v>
      </c>
      <c r="G141" s="128" t="s">
        <v>35</v>
      </c>
      <c r="H141" s="86"/>
      <c r="I141" s="86"/>
    </row>
    <row r="142" spans="1:9" ht="43.2">
      <c r="A142" s="85" t="s">
        <v>441</v>
      </c>
      <c r="B142" s="352" t="s">
        <v>18</v>
      </c>
      <c r="C142" s="353"/>
      <c r="D142" s="123" t="s">
        <v>18</v>
      </c>
      <c r="E142" s="125" t="str">
        <f t="shared" si="3"/>
        <v>Muy Alto</v>
      </c>
      <c r="F142" s="85" t="s">
        <v>517</v>
      </c>
      <c r="G142" s="128" t="s">
        <v>35</v>
      </c>
      <c r="H142" s="86"/>
      <c r="I142" s="86"/>
    </row>
    <row r="143" spans="1:9" ht="28.8">
      <c r="A143" s="85" t="s">
        <v>442</v>
      </c>
      <c r="B143" s="352" t="s">
        <v>18</v>
      </c>
      <c r="C143" s="353"/>
      <c r="D143" s="123" t="s">
        <v>18</v>
      </c>
      <c r="E143" s="125" t="str">
        <f t="shared" si="3"/>
        <v>Muy Alto</v>
      </c>
      <c r="F143" s="85" t="s">
        <v>518</v>
      </c>
      <c r="G143" s="128" t="s">
        <v>35</v>
      </c>
      <c r="H143" s="86"/>
      <c r="I143" s="86"/>
    </row>
    <row r="144" spans="1:9" ht="28.8">
      <c r="A144" s="85" t="s">
        <v>443</v>
      </c>
      <c r="B144" s="352" t="s">
        <v>18</v>
      </c>
      <c r="C144" s="353"/>
      <c r="D144" s="123" t="s">
        <v>18</v>
      </c>
      <c r="E144" s="125" t="str">
        <f t="shared" si="3"/>
        <v>Muy Alto</v>
      </c>
      <c r="F144" s="85" t="s">
        <v>519</v>
      </c>
      <c r="G144" s="128" t="s">
        <v>35</v>
      </c>
      <c r="H144" s="86"/>
      <c r="I144" s="86"/>
    </row>
    <row r="145" spans="1:9" ht="28.8">
      <c r="A145" s="85" t="s">
        <v>444</v>
      </c>
      <c r="B145" s="352" t="s">
        <v>18</v>
      </c>
      <c r="C145" s="353"/>
      <c r="D145" s="123" t="s">
        <v>18</v>
      </c>
      <c r="E145" s="125" t="str">
        <f t="shared" ref="E145:E152" si="4">IF(AND(B145="Máxima",D145="Máxima"),"Muy Alto",IF(OR(AND(B145="Significativo",D145="Máxima"),AND(B145="Significativo",D145="Significativo"),AND(B145="Máxima",D145="Significativo")),"Alto",IF(OR(AND(B145="Limitado",D145="Máxima"),AND(B145="Limitado",D145="Significativo"),AND(B145="Significativo",D145="Limitado"),AND(B145="Máxima",D145="Limitado")),"Medio", IF(OR(B145="",D145=""),"", "Bajo"))))</f>
        <v>Muy Alto</v>
      </c>
      <c r="F145" s="85" t="s">
        <v>520</v>
      </c>
      <c r="G145" s="128" t="s">
        <v>35</v>
      </c>
      <c r="H145" s="86"/>
      <c r="I145" s="86"/>
    </row>
    <row r="146" spans="1:9" ht="28.8">
      <c r="A146" s="85" t="s">
        <v>445</v>
      </c>
      <c r="B146" s="352" t="s">
        <v>18</v>
      </c>
      <c r="C146" s="353"/>
      <c r="D146" s="123" t="s">
        <v>18</v>
      </c>
      <c r="E146" s="125" t="str">
        <f t="shared" si="4"/>
        <v>Muy Alto</v>
      </c>
      <c r="F146" s="85" t="s">
        <v>521</v>
      </c>
      <c r="G146" s="128" t="s">
        <v>35</v>
      </c>
      <c r="H146" s="86"/>
      <c r="I146" s="86"/>
    </row>
    <row r="147" spans="1:9" ht="28.8">
      <c r="A147" s="85" t="s">
        <v>446</v>
      </c>
      <c r="B147" s="352" t="s">
        <v>18</v>
      </c>
      <c r="C147" s="353"/>
      <c r="D147" s="123" t="s">
        <v>18</v>
      </c>
      <c r="E147" s="125" t="str">
        <f t="shared" si="4"/>
        <v>Muy Alto</v>
      </c>
      <c r="F147" s="85" t="s">
        <v>522</v>
      </c>
      <c r="G147" s="128" t="s">
        <v>35</v>
      </c>
      <c r="H147" s="86"/>
      <c r="I147" s="86"/>
    </row>
    <row r="148" spans="1:9" ht="28.8">
      <c r="A148" s="85" t="s">
        <v>447</v>
      </c>
      <c r="B148" s="352" t="s">
        <v>18</v>
      </c>
      <c r="C148" s="353"/>
      <c r="D148" s="123" t="s">
        <v>18</v>
      </c>
      <c r="E148" s="125" t="str">
        <f t="shared" si="4"/>
        <v>Muy Alto</v>
      </c>
      <c r="F148" s="85" t="s">
        <v>523</v>
      </c>
      <c r="G148" s="128" t="s">
        <v>35</v>
      </c>
      <c r="H148" s="86"/>
      <c r="I148" s="86"/>
    </row>
    <row r="149" spans="1:9" ht="28.8">
      <c r="A149" s="85" t="s">
        <v>448</v>
      </c>
      <c r="B149" s="352" t="s">
        <v>18</v>
      </c>
      <c r="C149" s="353"/>
      <c r="D149" s="123" t="s">
        <v>18</v>
      </c>
      <c r="E149" s="125" t="str">
        <f t="shared" si="4"/>
        <v>Muy Alto</v>
      </c>
      <c r="F149" s="85" t="s">
        <v>524</v>
      </c>
      <c r="G149" s="128" t="s">
        <v>35</v>
      </c>
      <c r="H149" s="86"/>
      <c r="I149" s="86"/>
    </row>
    <row r="150" spans="1:9" ht="43.2">
      <c r="A150" s="85" t="s">
        <v>449</v>
      </c>
      <c r="B150" s="352" t="s">
        <v>18</v>
      </c>
      <c r="C150" s="353"/>
      <c r="D150" s="123" t="s">
        <v>18</v>
      </c>
      <c r="E150" s="125" t="str">
        <f t="shared" si="4"/>
        <v>Muy Alto</v>
      </c>
      <c r="F150" s="85" t="s">
        <v>525</v>
      </c>
      <c r="G150" s="128" t="s">
        <v>35</v>
      </c>
      <c r="H150" s="86"/>
      <c r="I150" s="86"/>
    </row>
    <row r="151" spans="1:9" ht="28.8">
      <c r="A151" s="85" t="s">
        <v>450</v>
      </c>
      <c r="B151" s="352" t="s">
        <v>18</v>
      </c>
      <c r="C151" s="353"/>
      <c r="D151" s="123" t="s">
        <v>18</v>
      </c>
      <c r="E151" s="125" t="str">
        <f t="shared" si="4"/>
        <v>Muy Alto</v>
      </c>
      <c r="F151" s="85" t="s">
        <v>526</v>
      </c>
      <c r="G151" s="128" t="s">
        <v>35</v>
      </c>
      <c r="H151" s="86"/>
      <c r="I151" s="86"/>
    </row>
    <row r="152" spans="1:9" ht="43.2">
      <c r="A152" s="85" t="s">
        <v>451</v>
      </c>
      <c r="B152" s="352" t="s">
        <v>18</v>
      </c>
      <c r="C152" s="353"/>
      <c r="D152" s="123" t="s">
        <v>18</v>
      </c>
      <c r="E152" s="125" t="str">
        <f t="shared" si="4"/>
        <v>Muy Alto</v>
      </c>
      <c r="F152" s="85" t="s">
        <v>527</v>
      </c>
      <c r="G152" s="128" t="s">
        <v>35</v>
      </c>
      <c r="H152" s="86"/>
      <c r="I152" s="86"/>
    </row>
    <row r="153" spans="1:9">
      <c r="A153" s="85"/>
    </row>
    <row r="154" spans="1:9">
      <c r="A154" s="85"/>
    </row>
    <row r="155" spans="1:9">
      <c r="A155" s="85"/>
    </row>
    <row r="156" spans="1:9">
      <c r="A156" s="85"/>
    </row>
    <row r="157" spans="1:9">
      <c r="A157" s="85"/>
    </row>
    <row r="158" spans="1:9">
      <c r="A158" s="85"/>
    </row>
    <row r="159" spans="1:9">
      <c r="A159" s="85"/>
    </row>
    <row r="160" spans="1:9">
      <c r="A160" s="85"/>
    </row>
    <row r="161" spans="1:1">
      <c r="A161" s="85"/>
    </row>
    <row r="162" spans="1:1">
      <c r="A162" s="85"/>
    </row>
    <row r="163" spans="1:1">
      <c r="A163" s="85"/>
    </row>
    <row r="164" spans="1:1">
      <c r="A164" s="85"/>
    </row>
  </sheetData>
  <mergeCells count="150">
    <mergeCell ref="A2:I2"/>
    <mergeCell ref="H3:I3"/>
    <mergeCell ref="B5:C5"/>
    <mergeCell ref="B80:C80"/>
    <mergeCell ref="B81:C81"/>
    <mergeCell ref="B82:C82"/>
    <mergeCell ref="B89:C89"/>
    <mergeCell ref="B90:C90"/>
    <mergeCell ref="B91:C91"/>
    <mergeCell ref="B6:C6"/>
    <mergeCell ref="B7:C7"/>
    <mergeCell ref="B8:C8"/>
    <mergeCell ref="B21:C21"/>
    <mergeCell ref="B22:C22"/>
    <mergeCell ref="B23:C23"/>
    <mergeCell ref="B24:C24"/>
    <mergeCell ref="B25:C25"/>
    <mergeCell ref="B26:C26"/>
    <mergeCell ref="B15:C15"/>
    <mergeCell ref="B16:C16"/>
    <mergeCell ref="B17:C17"/>
    <mergeCell ref="B18:C18"/>
    <mergeCell ref="B30:C30"/>
    <mergeCell ref="B31:C31"/>
    <mergeCell ref="B92:C92"/>
    <mergeCell ref="B93:C93"/>
    <mergeCell ref="B94:C94"/>
    <mergeCell ref="B83:C83"/>
    <mergeCell ref="B84:C84"/>
    <mergeCell ref="B85:C85"/>
    <mergeCell ref="B86:C86"/>
    <mergeCell ref="B87:C87"/>
    <mergeCell ref="B88:C88"/>
    <mergeCell ref="B101:C101"/>
    <mergeCell ref="B102:C102"/>
    <mergeCell ref="B103:C103"/>
    <mergeCell ref="B104:C104"/>
    <mergeCell ref="B105:C105"/>
    <mergeCell ref="B106:C106"/>
    <mergeCell ref="B95:C95"/>
    <mergeCell ref="B96:C96"/>
    <mergeCell ref="B97:C97"/>
    <mergeCell ref="B98:C98"/>
    <mergeCell ref="B99:C99"/>
    <mergeCell ref="B100:C100"/>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49:C149"/>
    <mergeCell ref="B150:C150"/>
    <mergeCell ref="B151:C151"/>
    <mergeCell ref="B152:C152"/>
    <mergeCell ref="B19:C19"/>
    <mergeCell ref="B20:C20"/>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31:C131"/>
    <mergeCell ref="B132:C132"/>
    <mergeCell ref="B133:C133"/>
    <mergeCell ref="B134:C134"/>
    <mergeCell ref="B135:C135"/>
    <mergeCell ref="B136:C136"/>
    <mergeCell ref="B9:C9"/>
    <mergeCell ref="B10:C10"/>
    <mergeCell ref="B11:C11"/>
    <mergeCell ref="B12:C12"/>
    <mergeCell ref="B13:C13"/>
    <mergeCell ref="B14:C14"/>
    <mergeCell ref="B27:C27"/>
    <mergeCell ref="B28:C28"/>
    <mergeCell ref="B29:C29"/>
    <mergeCell ref="B38:C38"/>
    <mergeCell ref="B39:C39"/>
    <mergeCell ref="B40:C40"/>
    <mergeCell ref="B41:C41"/>
    <mergeCell ref="B42:C42"/>
    <mergeCell ref="B43:C43"/>
    <mergeCell ref="B32:C32"/>
    <mergeCell ref="B33:C33"/>
    <mergeCell ref="B34:C34"/>
    <mergeCell ref="B35:C35"/>
    <mergeCell ref="B36:C36"/>
    <mergeCell ref="B37:C37"/>
    <mergeCell ref="B50:C50"/>
    <mergeCell ref="B51:C51"/>
    <mergeCell ref="B52:C52"/>
    <mergeCell ref="B53:C53"/>
    <mergeCell ref="B54:C54"/>
    <mergeCell ref="B55:C55"/>
    <mergeCell ref="B44:C44"/>
    <mergeCell ref="B45:C45"/>
    <mergeCell ref="B46:C46"/>
    <mergeCell ref="B47:C47"/>
    <mergeCell ref="B48:C48"/>
    <mergeCell ref="B49:C49"/>
    <mergeCell ref="B62:C62"/>
    <mergeCell ref="B63:C63"/>
    <mergeCell ref="B64:C64"/>
    <mergeCell ref="B65:C65"/>
    <mergeCell ref="B66:C66"/>
    <mergeCell ref="B67:C67"/>
    <mergeCell ref="B56:C56"/>
    <mergeCell ref="B57:C57"/>
    <mergeCell ref="B58:C58"/>
    <mergeCell ref="B59:C59"/>
    <mergeCell ref="B60:C60"/>
    <mergeCell ref="B61:C61"/>
    <mergeCell ref="B74:C74"/>
    <mergeCell ref="B75:C75"/>
    <mergeCell ref="B76:C76"/>
    <mergeCell ref="B77:C77"/>
    <mergeCell ref="B78:C78"/>
    <mergeCell ref="B79:C79"/>
    <mergeCell ref="B68:C68"/>
    <mergeCell ref="B69:C69"/>
    <mergeCell ref="B70:C70"/>
    <mergeCell ref="B71:C71"/>
    <mergeCell ref="B72:C72"/>
    <mergeCell ref="B73:C73"/>
  </mergeCells>
  <conditionalFormatting sqref="E6:E152">
    <cfRule type="cellIs" dxfId="8" priority="2" operator="equal">
      <formula>"Medio"</formula>
    </cfRule>
  </conditionalFormatting>
  <conditionalFormatting sqref="G6:G152">
    <cfRule type="cellIs" dxfId="7"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1" operator="endsWith" id="{E18B5332-2925-4776-852E-433E1CCDB998}">
            <xm:f>RIGHT(E6,LEN("Alto"))="Alto"</xm:f>
            <xm:f>"Alto"</xm:f>
            <x14:dxf>
              <fill>
                <patternFill>
                  <bgColor rgb="FFF49696"/>
                </patternFill>
              </fill>
            </x14:dxf>
          </x14:cfRule>
          <xm:sqref>E6:E152</xm:sqref>
        </x14:conditionalFormatting>
        <x14:conditionalFormatting xmlns:xm="http://schemas.microsoft.com/office/excel/2006/main">
          <x14:cfRule type="endsWith" priority="4" operator="endsWith" id="{AC8F8264-D234-4D34-B35B-A9B98205213B}">
            <xm:f>RIGHT(G6,LEN("Alto"))="Alto"</xm:f>
            <xm:f>"Alto"</xm:f>
            <x14:dxf>
              <fill>
                <patternFill>
                  <bgColor rgb="FFF49696"/>
                </patternFill>
              </fill>
            </x14:dxf>
          </x14:cfRule>
          <xm:sqref>G6:G152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01E2966-6C25-4B5B-BA17-C650A2A31DAC}">
          <x14:formula1>
            <xm:f>Param!$F$2:$F$5</xm:f>
          </x14:formula1>
          <xm:sqref>B6:D152</xm:sqref>
        </x14:dataValidation>
        <x14:dataValidation type="list" allowBlank="1" showInputMessage="1" showErrorMessage="1" xr:uid="{F15DCDDF-CE10-4651-8740-7F3D86432C9A}">
          <x14:formula1>
            <xm:f>Param!$G$2:$G$5</xm:f>
          </x14:formula1>
          <xm:sqref>G6:G152</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C9CC5-AFE4-4FF8-9079-924B639ED142}">
  <sheetPr>
    <tabColor theme="5" tint="-0.499984740745262"/>
  </sheetPr>
  <dimension ref="A1:K78"/>
  <sheetViews>
    <sheetView view="pageBreakPreview" zoomScale="60" zoomScaleNormal="100" workbookViewId="0">
      <selection activeCell="D31" sqref="D31:I31"/>
    </sheetView>
  </sheetViews>
  <sheetFormatPr baseColWidth="10" defaultRowHeight="14.4"/>
  <cols>
    <col min="1" max="1" width="24.88671875" customWidth="1"/>
    <col min="2" max="2" width="73.6640625" customWidth="1"/>
    <col min="3" max="3" width="22.44140625" customWidth="1"/>
    <col min="4" max="4" width="10.5546875" customWidth="1"/>
    <col min="5" max="5" width="35.77734375" customWidth="1"/>
  </cols>
  <sheetData>
    <row r="1" spans="1:11" ht="25.8">
      <c r="A1" s="1" t="s">
        <v>191</v>
      </c>
      <c r="G1" s="127"/>
      <c r="J1" s="34"/>
    </row>
    <row r="2" spans="1:11" ht="44.4" customHeight="1">
      <c r="A2" s="292" t="s">
        <v>778</v>
      </c>
      <c r="B2" s="292"/>
      <c r="C2" s="292"/>
      <c r="D2" s="292"/>
      <c r="E2" s="144"/>
      <c r="F2" s="144"/>
      <c r="G2" s="144"/>
      <c r="H2" s="144"/>
      <c r="I2" s="144"/>
      <c r="J2" s="1"/>
      <c r="K2" s="34"/>
    </row>
    <row r="3" spans="1:11" ht="21.6" customHeight="1">
      <c r="A3" s="144"/>
      <c r="B3" s="144"/>
      <c r="C3" s="144" t="s">
        <v>194</v>
      </c>
      <c r="D3" s="96" t="s">
        <v>193</v>
      </c>
      <c r="E3" s="144"/>
      <c r="F3" s="144"/>
      <c r="G3" s="144"/>
      <c r="H3" s="144"/>
      <c r="I3" s="144"/>
      <c r="J3" s="1"/>
      <c r="K3" s="34"/>
    </row>
    <row r="4" spans="1:11" ht="27" customHeight="1">
      <c r="A4" s="144"/>
      <c r="B4" s="144"/>
      <c r="C4" s="99" t="s">
        <v>196</v>
      </c>
      <c r="D4" s="97" t="s">
        <v>195</v>
      </c>
      <c r="E4" s="144"/>
      <c r="F4" s="144"/>
      <c r="G4" s="144"/>
      <c r="H4" s="144"/>
      <c r="I4" s="144"/>
      <c r="J4" s="1"/>
      <c r="K4" s="34"/>
    </row>
    <row r="5" spans="1:11" ht="24" customHeight="1">
      <c r="A5" s="144"/>
      <c r="B5" s="144"/>
      <c r="C5" s="99" t="s">
        <v>198</v>
      </c>
      <c r="D5" s="98" t="s">
        <v>197</v>
      </c>
      <c r="E5" s="144"/>
      <c r="F5" s="144"/>
      <c r="G5" s="144"/>
      <c r="H5" s="144"/>
      <c r="I5" s="144"/>
      <c r="J5" s="1"/>
      <c r="K5" s="34"/>
    </row>
    <row r="6" spans="1:11" ht="19.8" customHeight="1">
      <c r="A6" s="144"/>
      <c r="B6" s="144"/>
      <c r="C6" s="144"/>
      <c r="D6" s="144"/>
      <c r="E6" s="144"/>
      <c r="F6" s="144"/>
      <c r="G6" s="144"/>
      <c r="H6" s="144"/>
      <c r="I6" s="144"/>
      <c r="J6" s="1"/>
      <c r="K6" s="34"/>
    </row>
    <row r="7" spans="1:11" ht="15" thickBot="1">
      <c r="A7" s="93" t="s">
        <v>776</v>
      </c>
      <c r="B7" s="93" t="s">
        <v>777</v>
      </c>
      <c r="C7" s="93" t="s">
        <v>205</v>
      </c>
      <c r="D7" s="93" t="s">
        <v>192</v>
      </c>
      <c r="E7" s="93" t="s">
        <v>206</v>
      </c>
    </row>
    <row r="8" spans="1:11" ht="29.4" thickBot="1">
      <c r="A8" s="357" t="s">
        <v>81</v>
      </c>
      <c r="B8" s="149" t="s">
        <v>775</v>
      </c>
    </row>
    <row r="9" spans="1:11" ht="15" thickBot="1">
      <c r="A9" s="359"/>
      <c r="B9" s="145" t="s">
        <v>719</v>
      </c>
    </row>
    <row r="10" spans="1:11" ht="29.4" thickBot="1">
      <c r="A10" s="357" t="s">
        <v>720</v>
      </c>
      <c r="B10" s="146" t="s">
        <v>721</v>
      </c>
    </row>
    <row r="11" spans="1:11" ht="15" thickBot="1">
      <c r="A11" s="358"/>
      <c r="B11" s="145" t="s">
        <v>719</v>
      </c>
    </row>
    <row r="12" spans="1:11" ht="43.8" thickBot="1">
      <c r="A12" s="358"/>
      <c r="B12" s="147" t="s">
        <v>722</v>
      </c>
      <c r="D12" s="96" t="s">
        <v>193</v>
      </c>
    </row>
    <row r="13" spans="1:11" ht="31.8" thickBot="1">
      <c r="A13" s="358"/>
      <c r="B13" s="147" t="s">
        <v>723</v>
      </c>
      <c r="D13" s="97" t="s">
        <v>195</v>
      </c>
    </row>
    <row r="14" spans="1:11" ht="29.4" thickBot="1">
      <c r="A14" s="358"/>
      <c r="B14" s="147" t="s">
        <v>724</v>
      </c>
    </row>
    <row r="15" spans="1:11" ht="15" thickBot="1">
      <c r="A15" s="358"/>
      <c r="B15" s="147" t="s">
        <v>725</v>
      </c>
    </row>
    <row r="16" spans="1:11" ht="15" thickBot="1">
      <c r="A16" s="358"/>
      <c r="B16" s="147" t="s">
        <v>726</v>
      </c>
    </row>
    <row r="17" spans="1:2" ht="15" thickBot="1">
      <c r="A17" s="358"/>
      <c r="B17" s="147" t="s">
        <v>727</v>
      </c>
    </row>
    <row r="18" spans="1:2" ht="15" thickBot="1">
      <c r="A18" s="358"/>
      <c r="B18" s="147" t="s">
        <v>728</v>
      </c>
    </row>
    <row r="19" spans="1:2" ht="15" thickBot="1">
      <c r="A19" s="358"/>
      <c r="B19" s="147" t="s">
        <v>729</v>
      </c>
    </row>
    <row r="20" spans="1:2" ht="15" thickBot="1">
      <c r="A20" s="358"/>
      <c r="B20" s="146" t="s">
        <v>730</v>
      </c>
    </row>
    <row r="21" spans="1:2" ht="15" thickBot="1">
      <c r="A21" s="358"/>
      <c r="B21" s="145" t="s">
        <v>719</v>
      </c>
    </row>
    <row r="22" spans="1:2" ht="43.8" thickBot="1">
      <c r="A22" s="358"/>
      <c r="B22" s="147" t="s">
        <v>722</v>
      </c>
    </row>
    <row r="23" spans="1:2" ht="15" thickBot="1">
      <c r="A23" s="358"/>
      <c r="B23" s="147" t="s">
        <v>723</v>
      </c>
    </row>
    <row r="24" spans="1:2" ht="29.4" thickBot="1">
      <c r="A24" s="358"/>
      <c r="B24" s="147" t="s">
        <v>724</v>
      </c>
    </row>
    <row r="25" spans="1:2" ht="15" thickBot="1">
      <c r="A25" s="358"/>
      <c r="B25" s="147" t="s">
        <v>725</v>
      </c>
    </row>
    <row r="26" spans="1:2" ht="15" thickBot="1">
      <c r="A26" s="358"/>
      <c r="B26" s="147" t="s">
        <v>726</v>
      </c>
    </row>
    <row r="27" spans="1:2" ht="15" thickBot="1">
      <c r="A27" s="358"/>
      <c r="B27" s="147" t="s">
        <v>727</v>
      </c>
    </row>
    <row r="28" spans="1:2" ht="15" thickBot="1">
      <c r="A28" s="358"/>
      <c r="B28" s="147" t="s">
        <v>728</v>
      </c>
    </row>
    <row r="29" spans="1:2" ht="15" thickBot="1">
      <c r="A29" s="359"/>
      <c r="B29" s="147" t="s">
        <v>729</v>
      </c>
    </row>
    <row r="30" spans="1:2" ht="15" thickBot="1">
      <c r="A30" s="357" t="s">
        <v>731</v>
      </c>
      <c r="B30" s="146" t="s">
        <v>732</v>
      </c>
    </row>
    <row r="31" spans="1:2" ht="15" thickBot="1">
      <c r="A31" s="358"/>
      <c r="B31" s="145" t="s">
        <v>719</v>
      </c>
    </row>
    <row r="32" spans="1:2" ht="43.8" thickBot="1">
      <c r="A32" s="359"/>
      <c r="B32" s="147" t="s">
        <v>722</v>
      </c>
    </row>
    <row r="33" spans="1:2" ht="15" thickBot="1">
      <c r="A33" s="357" t="s">
        <v>733</v>
      </c>
      <c r="B33" s="146" t="s">
        <v>734</v>
      </c>
    </row>
    <row r="34" spans="1:2" ht="15" thickBot="1">
      <c r="A34" s="358"/>
      <c r="B34" s="145" t="s">
        <v>719</v>
      </c>
    </row>
    <row r="35" spans="1:2" ht="29.4" thickBot="1">
      <c r="A35" s="359"/>
      <c r="B35" s="147" t="s">
        <v>735</v>
      </c>
    </row>
    <row r="36" spans="1:2" ht="29.4" thickBot="1">
      <c r="A36" s="357" t="s">
        <v>736</v>
      </c>
      <c r="B36" s="146" t="s">
        <v>737</v>
      </c>
    </row>
    <row r="37" spans="1:2" ht="15" thickBot="1">
      <c r="A37" s="359"/>
      <c r="B37" s="145" t="s">
        <v>719</v>
      </c>
    </row>
    <row r="38" spans="1:2" ht="15" thickBot="1">
      <c r="A38" s="150" t="s">
        <v>738</v>
      </c>
      <c r="B38" s="148" t="s">
        <v>739</v>
      </c>
    </row>
    <row r="39" spans="1:2" ht="29.4" thickBot="1">
      <c r="A39" s="357" t="s">
        <v>740</v>
      </c>
      <c r="B39" s="146" t="s">
        <v>741</v>
      </c>
    </row>
    <row r="40" spans="1:2" ht="15" thickBot="1">
      <c r="A40" s="358"/>
      <c r="B40" s="145" t="s">
        <v>719</v>
      </c>
    </row>
    <row r="41" spans="1:2" ht="43.8" thickBot="1">
      <c r="A41" s="358"/>
      <c r="B41" s="147" t="s">
        <v>722</v>
      </c>
    </row>
    <row r="42" spans="1:2" ht="29.4" thickBot="1">
      <c r="A42" s="358"/>
      <c r="B42" s="146" t="s">
        <v>742</v>
      </c>
    </row>
    <row r="43" spans="1:2" ht="15" thickBot="1">
      <c r="A43" s="359"/>
      <c r="B43" s="145" t="s">
        <v>719</v>
      </c>
    </row>
    <row r="44" spans="1:2" ht="15" thickBot="1">
      <c r="A44" s="357" t="s">
        <v>743</v>
      </c>
      <c r="B44" s="146" t="s">
        <v>744</v>
      </c>
    </row>
    <row r="45" spans="1:2" ht="15" thickBot="1">
      <c r="A45" s="359"/>
      <c r="B45" s="145" t="s">
        <v>719</v>
      </c>
    </row>
    <row r="46" spans="1:2" ht="15" thickBot="1">
      <c r="A46" s="150" t="s">
        <v>745</v>
      </c>
      <c r="B46" s="148" t="s">
        <v>739</v>
      </c>
    </row>
    <row r="47" spans="1:2" ht="15" thickBot="1">
      <c r="A47" s="150" t="s">
        <v>275</v>
      </c>
      <c r="B47" s="148" t="s">
        <v>739</v>
      </c>
    </row>
    <row r="48" spans="1:2" ht="28.8">
      <c r="A48" s="357" t="s">
        <v>296</v>
      </c>
      <c r="B48" s="146" t="s">
        <v>746</v>
      </c>
    </row>
    <row r="49" spans="1:2" ht="28.8">
      <c r="A49" s="358"/>
      <c r="B49" s="146" t="s">
        <v>747</v>
      </c>
    </row>
    <row r="50" spans="1:2" ht="28.8">
      <c r="A50" s="358"/>
      <c r="B50" s="146" t="s">
        <v>748</v>
      </c>
    </row>
    <row r="51" spans="1:2" ht="28.8">
      <c r="A51" s="358"/>
      <c r="B51" s="146" t="s">
        <v>749</v>
      </c>
    </row>
    <row r="52" spans="1:2" ht="28.8">
      <c r="A52" s="358"/>
      <c r="B52" s="146" t="s">
        <v>750</v>
      </c>
    </row>
    <row r="53" spans="1:2" ht="29.4" thickBot="1">
      <c r="A53" s="358"/>
      <c r="B53" s="146" t="s">
        <v>751</v>
      </c>
    </row>
    <row r="54" spans="1:2" ht="15" thickBot="1">
      <c r="A54" s="358"/>
      <c r="B54" s="145" t="s">
        <v>719</v>
      </c>
    </row>
    <row r="55" spans="1:2" ht="15" thickBot="1">
      <c r="A55" s="358"/>
      <c r="B55" s="147" t="s">
        <v>752</v>
      </c>
    </row>
    <row r="56" spans="1:2" ht="15" thickBot="1">
      <c r="A56" s="358"/>
      <c r="B56" s="147" t="s">
        <v>753</v>
      </c>
    </row>
    <row r="57" spans="1:2" ht="15" thickBot="1">
      <c r="A57" s="358"/>
      <c r="B57" s="147" t="s">
        <v>754</v>
      </c>
    </row>
    <row r="58" spans="1:2" ht="15" thickBot="1">
      <c r="A58" s="358"/>
      <c r="B58" s="147" t="s">
        <v>755</v>
      </c>
    </row>
    <row r="59" spans="1:2" ht="15" thickBot="1">
      <c r="A59" s="358"/>
      <c r="B59" s="147" t="s">
        <v>756</v>
      </c>
    </row>
    <row r="60" spans="1:2" ht="15" thickBot="1">
      <c r="A60" s="358"/>
      <c r="B60" s="147" t="s">
        <v>757</v>
      </c>
    </row>
    <row r="61" spans="1:2" ht="15" thickBot="1">
      <c r="A61" s="358"/>
      <c r="B61" s="147" t="s">
        <v>758</v>
      </c>
    </row>
    <row r="62" spans="1:2" ht="15" thickBot="1">
      <c r="A62" s="358"/>
      <c r="B62" s="147" t="s">
        <v>759</v>
      </c>
    </row>
    <row r="63" spans="1:2" ht="15" thickBot="1">
      <c r="A63" s="358"/>
      <c r="B63" s="147" t="s">
        <v>760</v>
      </c>
    </row>
    <row r="64" spans="1:2" ht="15" thickBot="1">
      <c r="A64" s="358"/>
      <c r="B64" s="147" t="s">
        <v>761</v>
      </c>
    </row>
    <row r="65" spans="1:2" ht="29.4" thickBot="1">
      <c r="A65" s="358"/>
      <c r="B65" s="147" t="s">
        <v>762</v>
      </c>
    </row>
    <row r="66" spans="1:2" ht="15" thickBot="1">
      <c r="A66" s="358"/>
      <c r="B66" s="147" t="s">
        <v>763</v>
      </c>
    </row>
    <row r="67" spans="1:2" ht="15" thickBot="1">
      <c r="A67" s="358"/>
      <c r="B67" s="147" t="s">
        <v>764</v>
      </c>
    </row>
    <row r="68" spans="1:2" ht="15" thickBot="1">
      <c r="A68" s="358"/>
      <c r="B68" s="147" t="s">
        <v>765</v>
      </c>
    </row>
    <row r="69" spans="1:2" ht="15" thickBot="1">
      <c r="A69" s="358"/>
      <c r="B69" s="147" t="s">
        <v>766</v>
      </c>
    </row>
    <row r="70" spans="1:2" ht="43.8" thickBot="1">
      <c r="A70" s="358"/>
      <c r="B70" s="147" t="s">
        <v>767</v>
      </c>
    </row>
    <row r="71" spans="1:2" ht="43.8" thickBot="1">
      <c r="A71" s="358"/>
      <c r="B71" s="147" t="s">
        <v>768</v>
      </c>
    </row>
    <row r="72" spans="1:2" ht="29.4" thickBot="1">
      <c r="A72" s="358"/>
      <c r="B72" s="147" t="s">
        <v>769</v>
      </c>
    </row>
    <row r="73" spans="1:2" ht="29.4" thickBot="1">
      <c r="A73" s="358"/>
      <c r="B73" s="147" t="s">
        <v>770</v>
      </c>
    </row>
    <row r="74" spans="1:2" ht="29.4" thickBot="1">
      <c r="A74" s="358"/>
      <c r="B74" s="147" t="s">
        <v>771</v>
      </c>
    </row>
    <row r="75" spans="1:2" ht="29.4" thickBot="1">
      <c r="A75" s="358"/>
      <c r="B75" s="147" t="s">
        <v>772</v>
      </c>
    </row>
    <row r="76" spans="1:2" ht="29.4" thickBot="1">
      <c r="A76" s="358"/>
      <c r="B76" s="147" t="s">
        <v>773</v>
      </c>
    </row>
    <row r="77" spans="1:2" ht="15" thickBot="1">
      <c r="A77" s="358"/>
      <c r="B77" s="147" t="s">
        <v>774</v>
      </c>
    </row>
    <row r="78" spans="1:2" ht="15" thickBot="1">
      <c r="A78" s="359"/>
      <c r="B78" s="147" t="s">
        <v>53</v>
      </c>
    </row>
  </sheetData>
  <mergeCells count="9">
    <mergeCell ref="A2:D2"/>
    <mergeCell ref="A39:A43"/>
    <mergeCell ref="A44:A45"/>
    <mergeCell ref="A48:A78"/>
    <mergeCell ref="A8:A9"/>
    <mergeCell ref="A10:A29"/>
    <mergeCell ref="A30:A32"/>
    <mergeCell ref="A33:A35"/>
    <mergeCell ref="A36:A37"/>
  </mergeCells>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6B04-BC64-4CA2-B31E-B5DE4A2CC891}">
  <sheetPr codeName="Hoja2">
    <tabColor theme="9" tint="-0.249977111117893"/>
  </sheetPr>
  <dimension ref="A1:E45"/>
  <sheetViews>
    <sheetView zoomScale="90" zoomScaleNormal="90" workbookViewId="0">
      <selection activeCell="C2" sqref="C2"/>
    </sheetView>
  </sheetViews>
  <sheetFormatPr baseColWidth="10" defaultColWidth="11.44140625" defaultRowHeight="14.4"/>
  <cols>
    <col min="1" max="1" width="24.109375" customWidth="1"/>
    <col min="2" max="2" width="9.5546875" customWidth="1"/>
    <col min="3" max="3" width="80.88671875" customWidth="1"/>
  </cols>
  <sheetData>
    <row r="1" spans="1:4" ht="28.2" customHeight="1">
      <c r="A1" s="261"/>
      <c r="B1" s="261"/>
      <c r="C1" s="262" t="s">
        <v>289</v>
      </c>
      <c r="D1" s="262"/>
    </row>
    <row r="2" spans="1:4" ht="33" customHeight="1">
      <c r="A2" s="261"/>
      <c r="B2" s="261"/>
      <c r="C2" s="142" t="s">
        <v>1115</v>
      </c>
      <c r="D2" s="143" t="s">
        <v>62</v>
      </c>
    </row>
    <row r="3" spans="1:4" ht="48.6" customHeight="1">
      <c r="A3" s="267" t="s">
        <v>55</v>
      </c>
      <c r="B3" s="267"/>
      <c r="C3" s="267"/>
      <c r="D3" s="267"/>
    </row>
    <row r="4" spans="1:4" ht="86.4" customHeight="1">
      <c r="A4" s="263" t="s">
        <v>56</v>
      </c>
      <c r="B4" s="263"/>
      <c r="C4" s="263"/>
      <c r="D4" s="263"/>
    </row>
    <row r="5" spans="1:4" ht="20.100000000000001" customHeight="1">
      <c r="A5" s="264" t="s">
        <v>57</v>
      </c>
      <c r="B5" s="264"/>
      <c r="C5" s="264"/>
      <c r="D5" s="264"/>
    </row>
    <row r="7" spans="1:4" ht="31.5" customHeight="1">
      <c r="A7" s="35"/>
      <c r="B7" s="35"/>
      <c r="C7" s="268" t="str">
        <f>Memoria!$C$4</f>
        <v>IdTareaSeguridad-NOMBRESISTEMA</v>
      </c>
      <c r="D7" s="269"/>
    </row>
    <row r="8" spans="1:4" ht="18" customHeight="1">
      <c r="A8" s="35"/>
      <c r="B8" s="35"/>
      <c r="C8" s="270" t="str">
        <f>IF(Memoria!$C$8&lt;&gt;"",Memoria!$C$8,"")</f>
        <v/>
      </c>
      <c r="D8" s="270"/>
    </row>
    <row r="9" spans="1:4" ht="17.25" customHeight="1">
      <c r="A9" s="35"/>
      <c r="B9" s="35"/>
      <c r="C9" s="270"/>
      <c r="D9" s="270"/>
    </row>
    <row r="10" spans="1:4" ht="12" customHeight="1">
      <c r="A10" s="35"/>
      <c r="B10" s="35"/>
      <c r="C10" s="270"/>
      <c r="D10" s="270"/>
    </row>
    <row r="11" spans="1:4" ht="16.5" customHeight="1">
      <c r="A11" s="35"/>
      <c r="B11" s="35"/>
      <c r="C11" s="270"/>
      <c r="D11" s="270"/>
    </row>
    <row r="12" spans="1:4">
      <c r="A12" s="27"/>
      <c r="C12" s="260"/>
      <c r="D12" s="260"/>
    </row>
    <row r="14" spans="1:4">
      <c r="C14" s="36"/>
      <c r="D14" s="36"/>
    </row>
    <row r="15" spans="1:4" ht="15" customHeight="1">
      <c r="C15" s="271" t="str">
        <f>IF(TDP!$B$52&lt;&gt;"",TDP!$B$52,"")</f>
        <v/>
      </c>
      <c r="D15" s="271"/>
    </row>
    <row r="16" spans="1:4">
      <c r="C16" s="271"/>
      <c r="D16" s="271"/>
    </row>
    <row r="17" spans="3:5" ht="16.5" customHeight="1">
      <c r="C17" s="271"/>
      <c r="D17" s="271"/>
    </row>
    <row r="18" spans="3:5" ht="15" thickBot="1">
      <c r="C18" s="271"/>
      <c r="D18" s="271"/>
    </row>
    <row r="19" spans="3:5">
      <c r="C19" s="272" t="str">
        <f>IF('Necesidad y Proporcionalidad'!$B$18="Pendiente cumplimentar el formulario.","","Las operaciones del tratamiento "&amp;IF(Param!C2, "son","no son")&amp;" necesarias y proporcionales.")</f>
        <v/>
      </c>
      <c r="D19" s="272"/>
    </row>
    <row r="20" spans="3:5">
      <c r="C20" s="273"/>
      <c r="D20" s="273"/>
    </row>
    <row r="21" spans="3:5">
      <c r="C21" s="58"/>
      <c r="D21" s="58"/>
    </row>
    <row r="22" spans="3:5">
      <c r="C22" s="59" t="s">
        <v>58</v>
      </c>
      <c r="D22" s="69" t="str">
        <f>Categorización!E3</f>
        <v/>
      </c>
    </row>
    <row r="23" spans="3:5">
      <c r="C23" s="36"/>
      <c r="D23" s="36"/>
    </row>
    <row r="24" spans="3:5">
      <c r="C24" s="36"/>
      <c r="D24" s="36"/>
    </row>
    <row r="25" spans="3:5">
      <c r="C25" s="36"/>
      <c r="D25" s="36"/>
    </row>
    <row r="26" spans="3:5">
      <c r="C26" s="36"/>
      <c r="D26" s="36"/>
    </row>
    <row r="27" spans="3:5" ht="15" thickBot="1">
      <c r="C27" s="73"/>
      <c r="D27" s="7" t="s">
        <v>59</v>
      </c>
      <c r="E27" s="34"/>
    </row>
    <row r="28" spans="3:5" ht="17.399999999999999">
      <c r="C28" s="74" t="s">
        <v>60</v>
      </c>
      <c r="D28" s="75" t="str">
        <f>IF(OR(Param!N2&gt;0,Param!N3&gt;0,NOT(Param!C2)),"NO","SI")</f>
        <v>NO</v>
      </c>
      <c r="E28" s="34"/>
    </row>
    <row r="29" spans="3:5">
      <c r="C29" s="274" t="str">
        <f>IF(D28="SI",IF(OR(Param!O2&gt;0,Param!O3&gt;0),"Acciones pendientes"&amp;IF(Param!P3&gt;0," ("&amp;Param!P3-Param!P2&amp;"/"&amp;Param!P3&amp;")",""),""),"")</f>
        <v/>
      </c>
      <c r="D29" s="275"/>
      <c r="E29" s="34"/>
    </row>
    <row r="30" spans="3:5">
      <c r="C30" s="36"/>
      <c r="D30" s="36"/>
      <c r="E30" s="34">
        <f>IFERROR(MATCH("Muy Alto",Riesgos!G6:G93,0),0)</f>
        <v>0</v>
      </c>
    </row>
    <row r="31" spans="3:5" ht="178.5" customHeight="1">
      <c r="C31" s="265" t="s">
        <v>1099</v>
      </c>
      <c r="D31" s="266"/>
    </row>
    <row r="32" spans="3:5">
      <c r="C32" s="36"/>
      <c r="D32" s="36"/>
    </row>
    <row r="33" spans="3:4">
      <c r="C33" s="36"/>
      <c r="D33" s="36"/>
    </row>
    <row r="34" spans="3:4">
      <c r="C34" s="36"/>
      <c r="D34" s="36"/>
    </row>
    <row r="35" spans="3:4">
      <c r="C35" s="36"/>
      <c r="D35" s="36"/>
    </row>
    <row r="36" spans="3:4">
      <c r="C36" s="36"/>
      <c r="D36" s="36"/>
    </row>
    <row r="37" spans="3:4">
      <c r="C37" s="36"/>
      <c r="D37" s="36"/>
    </row>
    <row r="38" spans="3:4">
      <c r="C38" s="36"/>
      <c r="D38" s="36"/>
    </row>
    <row r="39" spans="3:4">
      <c r="C39" s="36"/>
      <c r="D39" s="130" t="s">
        <v>61</v>
      </c>
    </row>
    <row r="40" spans="3:4">
      <c r="C40" s="36"/>
      <c r="D40" s="36"/>
    </row>
    <row r="41" spans="3:4">
      <c r="C41" s="36"/>
      <c r="D41" s="36"/>
    </row>
    <row r="42" spans="3:4">
      <c r="C42" s="36"/>
      <c r="D42" s="36"/>
    </row>
    <row r="43" spans="3:4">
      <c r="C43" s="36"/>
      <c r="D43" s="36"/>
    </row>
    <row r="44" spans="3:4">
      <c r="C44" s="36"/>
      <c r="D44" s="36"/>
    </row>
    <row r="45" spans="3:4">
      <c r="C45" s="36"/>
      <c r="D45" s="36"/>
    </row>
  </sheetData>
  <sheetProtection sheet="1" objects="1" scenarios="1"/>
  <mergeCells count="12">
    <mergeCell ref="C31:D31"/>
    <mergeCell ref="A3:D3"/>
    <mergeCell ref="C7:D7"/>
    <mergeCell ref="C8:D11"/>
    <mergeCell ref="C15:D18"/>
    <mergeCell ref="C19:D20"/>
    <mergeCell ref="C29:D29"/>
    <mergeCell ref="C12:D12"/>
    <mergeCell ref="A1:B2"/>
    <mergeCell ref="C1:D1"/>
    <mergeCell ref="A4:D4"/>
    <mergeCell ref="A5:D5"/>
  </mergeCells>
  <conditionalFormatting sqref="C15:D18">
    <cfRule type="expression" dxfId="132" priority="3">
      <formula>NOT(NP_SI)</formula>
    </cfRule>
  </conditionalFormatting>
  <conditionalFormatting sqref="D22">
    <cfRule type="expression" dxfId="131" priority="2">
      <formula>D22&lt;&gt;""</formula>
    </cfRule>
  </conditionalFormatting>
  <conditionalFormatting sqref="D28">
    <cfRule type="expression" dxfId="130" priority="1">
      <formula>NOT(ISBLANK(D28))</formula>
    </cfRule>
  </conditionalFormatting>
  <hyperlinks>
    <hyperlink ref="A5:D5" r:id="rId1" display="AEPD - Guía práctica para la Gestión del riesgo y evaluación de impacto en tratamientos de datos personales sujetas al RGPD." xr:uid="{127C6F65-C2E3-49F2-99C5-F57EA94CFBE5}"/>
  </hyperlinks>
  <pageMargins left="0.70866141732283472" right="0.70866141732283472" top="0.74803149606299213" bottom="0.74803149606299213" header="0.31496062992125984" footer="0.31496062992125984"/>
  <pageSetup paperSize="9" scale="63" orientation="portrait" r:id="rId2"/>
  <headerFooter>
    <oddFooter>&amp;L&amp;8Unidad de Seguridad TIC
Dirección General de Tecnologías de la Información y Comunicaciones&amp;R&amp;8Página &amp;P de &amp;P</oddFooter>
  </headerFooter>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AE898-781D-45E7-8A11-311F0C0DEE8C}">
  <sheetPr>
    <tabColor theme="7" tint="-0.249977111117893"/>
  </sheetPr>
  <dimension ref="A1:K70"/>
  <sheetViews>
    <sheetView view="pageBreakPreview" topLeftCell="A65" zoomScale="60" zoomScaleNormal="9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27" customWidth="1"/>
    <col min="8" max="8" width="17.6640625" customWidth="1"/>
    <col min="9" max="9" width="7.88671875" customWidth="1"/>
    <col min="10" max="10" width="30.88671875" style="34" customWidth="1"/>
  </cols>
  <sheetData>
    <row r="1" spans="1:11" ht="25.8">
      <c r="A1" s="1" t="s">
        <v>1028</v>
      </c>
    </row>
    <row r="2" spans="1:11" ht="51.6" customHeight="1">
      <c r="A2" s="292" t="s">
        <v>1098</v>
      </c>
      <c r="B2" s="292"/>
      <c r="C2" s="292"/>
      <c r="D2" s="292"/>
      <c r="E2" s="292"/>
      <c r="F2" s="292"/>
      <c r="G2" s="292"/>
      <c r="H2" s="292"/>
      <c r="I2" s="292"/>
      <c r="J2" s="1"/>
      <c r="K2" s="34"/>
    </row>
    <row r="3" spans="1:11" ht="21">
      <c r="A3" s="3" t="s">
        <v>1035</v>
      </c>
      <c r="G3"/>
      <c r="J3"/>
    </row>
    <row r="4" spans="1:11" ht="15" thickBot="1">
      <c r="A4" s="249"/>
      <c r="B4" s="362"/>
      <c r="C4" s="362"/>
      <c r="D4" s="365" t="s">
        <v>102</v>
      </c>
      <c r="E4" s="365"/>
      <c r="F4" s="365"/>
      <c r="G4" s="365"/>
      <c r="H4" s="365"/>
      <c r="I4" s="365"/>
      <c r="J4"/>
    </row>
    <row r="5" spans="1:11" ht="75" customHeight="1" thickBot="1">
      <c r="A5" s="78" t="s">
        <v>1055</v>
      </c>
      <c r="B5" s="115"/>
      <c r="C5" s="114"/>
      <c r="D5" s="366" t="str">
        <f>IF(Memoria!C25="","",Memoria!C25)</f>
        <v/>
      </c>
      <c r="E5" s="367"/>
      <c r="F5" s="367"/>
      <c r="G5" s="367"/>
      <c r="H5" s="367"/>
      <c r="I5" s="367"/>
      <c r="J5"/>
    </row>
    <row r="6" spans="1:11" ht="96.6" customHeight="1" thickBot="1">
      <c r="A6" s="78" t="s">
        <v>1054</v>
      </c>
      <c r="B6" s="115"/>
      <c r="C6" s="114"/>
      <c r="D6" s="366" t="str">
        <f>IF(Memoria!C26="","",Memoria!C26)</f>
        <v/>
      </c>
      <c r="E6" s="367"/>
      <c r="F6" s="367"/>
      <c r="G6" s="367"/>
      <c r="H6" s="367"/>
      <c r="I6" s="367"/>
      <c r="J6"/>
    </row>
    <row r="7" spans="1:11" ht="106.8" customHeight="1" thickBot="1">
      <c r="A7" s="78" t="s">
        <v>1036</v>
      </c>
      <c r="B7" s="115"/>
      <c r="C7" s="114"/>
      <c r="D7" s="363"/>
      <c r="E7" s="364"/>
      <c r="F7" s="364"/>
      <c r="G7" s="364"/>
      <c r="H7" s="364"/>
      <c r="I7" s="364"/>
      <c r="J7"/>
    </row>
    <row r="8" spans="1:11" ht="139.19999999999999" customHeight="1" thickBot="1">
      <c r="A8" s="78" t="s">
        <v>1052</v>
      </c>
      <c r="B8" s="115"/>
      <c r="C8" s="114"/>
      <c r="D8" s="363"/>
      <c r="E8" s="364"/>
      <c r="F8" s="364"/>
      <c r="G8" s="364"/>
      <c r="H8" s="364"/>
      <c r="I8" s="364"/>
      <c r="J8"/>
    </row>
    <row r="9" spans="1:11" ht="21.6" thickBot="1">
      <c r="A9" s="3" t="s">
        <v>1037</v>
      </c>
      <c r="G9"/>
      <c r="J9"/>
    </row>
    <row r="10" spans="1:11" ht="137.4" customHeight="1" thickBot="1">
      <c r="A10" s="248" t="s">
        <v>1038</v>
      </c>
      <c r="B10" s="114"/>
      <c r="C10" s="114"/>
      <c r="D10" s="363"/>
      <c r="E10" s="364"/>
      <c r="F10" s="364"/>
      <c r="G10" s="364"/>
      <c r="H10" s="364"/>
      <c r="I10" s="364"/>
      <c r="J10"/>
    </row>
    <row r="11" spans="1:11" ht="112.2" customHeight="1" thickBot="1">
      <c r="A11" s="78" t="s">
        <v>1039</v>
      </c>
      <c r="B11" s="115"/>
      <c r="C11" s="114"/>
      <c r="D11" s="363"/>
      <c r="E11" s="364"/>
      <c r="F11" s="364"/>
      <c r="G11" s="364"/>
      <c r="H11" s="364"/>
      <c r="I11" s="364"/>
      <c r="J11"/>
    </row>
    <row r="12" spans="1:11" ht="91.8" customHeight="1" thickBot="1">
      <c r="A12" s="78" t="s">
        <v>1053</v>
      </c>
      <c r="B12" s="115"/>
      <c r="C12" s="114"/>
      <c r="D12" s="363"/>
      <c r="E12" s="364"/>
      <c r="F12" s="364"/>
      <c r="G12" s="364"/>
      <c r="H12" s="364"/>
      <c r="I12" s="364"/>
      <c r="J12"/>
    </row>
    <row r="13" spans="1:11" ht="96.6" customHeight="1" thickBot="1">
      <c r="A13" s="78" t="s">
        <v>1040</v>
      </c>
      <c r="B13" s="115"/>
      <c r="C13" s="114"/>
      <c r="D13" s="363"/>
      <c r="E13" s="364"/>
      <c r="F13" s="364"/>
      <c r="G13" s="364"/>
      <c r="H13" s="364"/>
      <c r="I13" s="364"/>
      <c r="J13"/>
    </row>
    <row r="14" spans="1:11" ht="21">
      <c r="A14" s="3" t="s">
        <v>1041</v>
      </c>
      <c r="G14"/>
      <c r="J14"/>
    </row>
    <row r="15" spans="1:11" ht="99.6" customHeight="1" thickBot="1">
      <c r="A15" s="78" t="s">
        <v>1042</v>
      </c>
      <c r="B15" s="115"/>
      <c r="C15" s="114"/>
      <c r="D15" s="363"/>
      <c r="E15" s="364"/>
      <c r="F15" s="364"/>
      <c r="G15" s="364"/>
      <c r="H15" s="364"/>
      <c r="I15" s="364"/>
      <c r="J15"/>
    </row>
    <row r="16" spans="1:11" ht="79.2" customHeight="1" thickBot="1">
      <c r="A16" s="78" t="s">
        <v>1043</v>
      </c>
      <c r="B16" s="115"/>
      <c r="C16" s="114"/>
      <c r="D16" s="363"/>
      <c r="E16" s="364"/>
      <c r="F16" s="364"/>
      <c r="G16" s="364"/>
      <c r="H16" s="364"/>
      <c r="I16" s="364"/>
      <c r="J16"/>
    </row>
    <row r="17" spans="1:10" ht="21.6" thickBot="1">
      <c r="A17" s="3" t="s">
        <v>1044</v>
      </c>
      <c r="G17"/>
      <c r="J17"/>
    </row>
    <row r="18" spans="1:10" ht="89.4" customHeight="1" thickBot="1">
      <c r="A18" s="248" t="s">
        <v>1045</v>
      </c>
      <c r="B18" s="114"/>
      <c r="C18" s="114"/>
      <c r="D18" s="363"/>
      <c r="E18" s="364"/>
      <c r="F18" s="364"/>
      <c r="G18" s="364"/>
      <c r="H18" s="364"/>
      <c r="I18" s="364"/>
      <c r="J18"/>
    </row>
    <row r="19" spans="1:10" ht="94.2" customHeight="1" thickBot="1">
      <c r="A19" s="78" t="s">
        <v>1046</v>
      </c>
      <c r="B19" s="115"/>
      <c r="C19" s="114"/>
      <c r="D19" s="363"/>
      <c r="E19" s="364"/>
      <c r="F19" s="364"/>
      <c r="G19" s="364"/>
      <c r="H19" s="364"/>
      <c r="I19" s="364"/>
      <c r="J19"/>
    </row>
    <row r="20" spans="1:10" ht="93" customHeight="1" thickBot="1">
      <c r="A20" s="78" t="s">
        <v>1047</v>
      </c>
      <c r="B20" s="115"/>
      <c r="C20" s="114"/>
      <c r="D20" s="363"/>
      <c r="E20" s="364"/>
      <c r="F20" s="364"/>
      <c r="G20" s="364"/>
      <c r="H20" s="364"/>
      <c r="I20" s="364"/>
      <c r="J20"/>
    </row>
    <row r="21" spans="1:10" ht="94.2" customHeight="1" thickBot="1">
      <c r="A21" s="78" t="s">
        <v>1048</v>
      </c>
      <c r="B21" s="115"/>
      <c r="C21" s="114"/>
      <c r="D21" s="363"/>
      <c r="E21" s="364"/>
      <c r="F21" s="364"/>
      <c r="G21" s="364"/>
      <c r="H21" s="364"/>
      <c r="I21" s="364"/>
      <c r="J21"/>
    </row>
    <row r="22" spans="1:10" ht="105" customHeight="1" thickBot="1">
      <c r="A22" s="78" t="s">
        <v>1049</v>
      </c>
      <c r="B22" s="115"/>
      <c r="C22" s="114"/>
      <c r="D22" s="363"/>
      <c r="E22" s="364"/>
      <c r="F22" s="364"/>
      <c r="G22" s="364"/>
      <c r="H22" s="364"/>
      <c r="I22" s="364"/>
      <c r="J22"/>
    </row>
    <row r="23" spans="1:10" ht="76.2" customHeight="1" thickBot="1">
      <c r="A23" s="78" t="s">
        <v>1050</v>
      </c>
      <c r="B23" s="115"/>
      <c r="C23" s="114"/>
      <c r="D23" s="363"/>
      <c r="E23" s="364"/>
      <c r="F23" s="364"/>
      <c r="G23" s="364"/>
      <c r="H23" s="364"/>
      <c r="I23" s="364"/>
      <c r="J23"/>
    </row>
    <row r="24" spans="1:10" ht="78" customHeight="1" thickBot="1">
      <c r="A24" s="78" t="s">
        <v>1051</v>
      </c>
      <c r="B24" s="115"/>
      <c r="C24" s="114"/>
      <c r="D24" s="363"/>
      <c r="E24" s="364"/>
      <c r="F24" s="364"/>
      <c r="G24" s="364"/>
      <c r="H24" s="364"/>
      <c r="I24" s="364"/>
      <c r="J24"/>
    </row>
    <row r="25" spans="1:10" ht="21.6" thickBot="1">
      <c r="A25" s="3" t="s">
        <v>1097</v>
      </c>
      <c r="G25"/>
      <c r="J25"/>
    </row>
    <row r="26" spans="1:10" ht="89.4" customHeight="1" thickBot="1">
      <c r="A26" s="248" t="s">
        <v>1091</v>
      </c>
      <c r="B26" s="114"/>
      <c r="C26" s="114"/>
      <c r="D26" s="363"/>
      <c r="E26" s="364"/>
      <c r="F26" s="364"/>
      <c r="G26" s="364"/>
      <c r="H26" s="364"/>
      <c r="I26" s="364"/>
      <c r="J26"/>
    </row>
    <row r="27" spans="1:10" ht="79.8" customHeight="1" thickBot="1">
      <c r="A27" s="78" t="s">
        <v>1092</v>
      </c>
      <c r="B27" s="115"/>
      <c r="C27" s="114"/>
      <c r="D27" s="363"/>
      <c r="E27" s="364"/>
      <c r="F27" s="364"/>
      <c r="G27" s="364"/>
      <c r="H27" s="364"/>
      <c r="I27" s="364"/>
      <c r="J27"/>
    </row>
    <row r="28" spans="1:10" ht="93" customHeight="1" thickBot="1">
      <c r="A28" s="78" t="s">
        <v>1093</v>
      </c>
      <c r="B28" s="115"/>
      <c r="C28" s="114"/>
      <c r="D28" s="363"/>
      <c r="E28" s="364"/>
      <c r="F28" s="364"/>
      <c r="G28" s="364"/>
      <c r="H28" s="364"/>
      <c r="I28" s="364"/>
      <c r="J28"/>
    </row>
    <row r="29" spans="1:10" ht="94.2" customHeight="1" thickBot="1">
      <c r="A29" s="78" t="s">
        <v>1094</v>
      </c>
      <c r="B29" s="115"/>
      <c r="C29" s="114"/>
      <c r="D29" s="363"/>
      <c r="E29" s="364"/>
      <c r="F29" s="364"/>
      <c r="G29" s="364"/>
      <c r="H29" s="364"/>
      <c r="I29" s="364"/>
      <c r="J29"/>
    </row>
    <row r="30" spans="1:10" ht="105" customHeight="1" thickBot="1">
      <c r="A30" s="78" t="s">
        <v>1095</v>
      </c>
      <c r="B30" s="115"/>
      <c r="C30" s="114"/>
      <c r="D30" s="363"/>
      <c r="E30" s="364"/>
      <c r="F30" s="364"/>
      <c r="G30" s="364"/>
      <c r="H30" s="364"/>
      <c r="I30" s="364"/>
      <c r="J30"/>
    </row>
    <row r="31" spans="1:10" ht="78" customHeight="1" thickBot="1">
      <c r="A31" s="78" t="s">
        <v>1096</v>
      </c>
      <c r="B31" s="115"/>
      <c r="C31" s="114"/>
      <c r="D31" s="363"/>
      <c r="E31" s="364"/>
      <c r="F31" s="364"/>
      <c r="G31" s="364"/>
      <c r="H31" s="364"/>
      <c r="I31" s="364"/>
      <c r="J31"/>
    </row>
    <row r="32" spans="1:10" ht="21">
      <c r="A32" s="3"/>
      <c r="G32"/>
      <c r="J32"/>
    </row>
    <row r="33" spans="1:11" ht="20.399999999999999" customHeight="1">
      <c r="A33" s="292" t="s">
        <v>1034</v>
      </c>
      <c r="B33" s="292"/>
      <c r="C33" s="292"/>
      <c r="D33" s="292"/>
      <c r="E33" s="292"/>
      <c r="F33" s="292"/>
      <c r="G33" s="292"/>
      <c r="H33" s="144"/>
      <c r="I33" s="144"/>
      <c r="J33" s="1"/>
      <c r="K33" s="34"/>
    </row>
    <row r="34" spans="1:11" s="92" customFormat="1" ht="31.2">
      <c r="A34" s="100" t="s">
        <v>192</v>
      </c>
      <c r="B34" s="89"/>
      <c r="C34" s="96" t="s">
        <v>193</v>
      </c>
      <c r="D34" s="99" t="s">
        <v>194</v>
      </c>
      <c r="E34" s="97" t="s">
        <v>195</v>
      </c>
      <c r="F34" s="99" t="s">
        <v>196</v>
      </c>
      <c r="G34" s="98" t="s">
        <v>197</v>
      </c>
      <c r="H34" s="354" t="s">
        <v>198</v>
      </c>
      <c r="I34" s="354"/>
      <c r="J34" s="90"/>
      <c r="K34" s="91"/>
    </row>
    <row r="35" spans="1:11" ht="25.8">
      <c r="A35" s="88"/>
      <c r="B35" s="88"/>
      <c r="C35" s="88"/>
      <c r="D35" s="88"/>
      <c r="E35" s="88"/>
      <c r="F35" s="88"/>
      <c r="G35" s="126"/>
      <c r="H35" s="88"/>
      <c r="I35" s="88"/>
      <c r="J35" s="1"/>
      <c r="K35" s="34"/>
    </row>
    <row r="36" spans="1:11" s="95" customFormat="1" ht="28.8" customHeight="1">
      <c r="A36" s="93" t="s">
        <v>199</v>
      </c>
      <c r="B36" s="360" t="s">
        <v>200</v>
      </c>
      <c r="C36" s="361"/>
      <c r="D36" s="93" t="s">
        <v>201</v>
      </c>
      <c r="E36" s="93" t="s">
        <v>202</v>
      </c>
      <c r="F36" s="93" t="s">
        <v>203</v>
      </c>
      <c r="G36" s="93" t="s">
        <v>204</v>
      </c>
      <c r="H36" s="93" t="s">
        <v>205</v>
      </c>
      <c r="I36" s="93" t="s">
        <v>192</v>
      </c>
      <c r="J36" s="93" t="s">
        <v>206</v>
      </c>
      <c r="K36" s="94"/>
    </row>
    <row r="37" spans="1:11" ht="144">
      <c r="A37" s="85" t="s">
        <v>1056</v>
      </c>
      <c r="B37" s="352" t="s">
        <v>18</v>
      </c>
      <c r="C37" s="353"/>
      <c r="D37" s="123" t="s">
        <v>18</v>
      </c>
      <c r="E37" s="125" t="str">
        <f>IF(AND(B37="Máxima",D37="Máxima"),"Muy Alto",IF(OR(AND(B37="Significativo",D37="Máxima"),AND(B37="Significativo",D37="Significativo"),AND(B37="Máxima",D37="Significativo")),"Alto",IF(OR(AND(B37="Limitado",D37="Máxima"),AND(B37="Limitado",D37="Significativo"),AND(B37="Significativo",D37="Limitado"),AND(B37="Máxima",D37="Limitado")),"Medio", IF(OR(B37="",D37=""),"", "Bajo"))))</f>
        <v>Muy Alto</v>
      </c>
      <c r="F37" s="85" t="s">
        <v>1090</v>
      </c>
      <c r="G37" s="128" t="s">
        <v>35</v>
      </c>
      <c r="H37" s="86"/>
      <c r="I37" s="96" t="s">
        <v>193</v>
      </c>
    </row>
    <row r="38" spans="1:11" ht="144">
      <c r="A38" s="85" t="s">
        <v>1057</v>
      </c>
      <c r="B38" s="352" t="s">
        <v>29</v>
      </c>
      <c r="C38" s="353"/>
      <c r="D38" s="123" t="s">
        <v>24</v>
      </c>
      <c r="E38" s="125" t="str">
        <f t="shared" ref="E38:E68" si="0">IF(AND(B38="Máxima",D38="Máxima"),"Muy Alto",IF(OR(AND(B38="Significativo",D38="Máxima"),AND(B38="Significativo",D38="Significativo"),AND(B38="Máxima",D38="Significativo")),"Alto",IF(OR(AND(B38="Limitado",D38="Máxima"),AND(B38="Limitado",D38="Significativo"),AND(B38="Significativo",D38="Limitado"),AND(B38="Máxima",D38="Limitado")),"Medio", IF(OR(B38="",D38=""),"", "Bajo"))))</f>
        <v>Medio</v>
      </c>
      <c r="F38" s="85" t="s">
        <v>1088</v>
      </c>
      <c r="G38" s="128" t="s">
        <v>30</v>
      </c>
      <c r="H38" s="86"/>
      <c r="I38" s="97" t="s">
        <v>195</v>
      </c>
    </row>
    <row r="39" spans="1:11" ht="115.2">
      <c r="A39" s="85" t="s">
        <v>1058</v>
      </c>
      <c r="B39" s="352" t="s">
        <v>18</v>
      </c>
      <c r="C39" s="353"/>
      <c r="D39" s="123" t="s">
        <v>18</v>
      </c>
      <c r="E39" s="125" t="str">
        <f t="shared" si="0"/>
        <v>Muy Alto</v>
      </c>
      <c r="F39" s="85" t="s">
        <v>1089</v>
      </c>
      <c r="G39" s="128" t="s">
        <v>35</v>
      </c>
      <c r="H39" s="86"/>
      <c r="I39" s="97" t="s">
        <v>195</v>
      </c>
    </row>
    <row r="40" spans="1:11" ht="230.4">
      <c r="A40" s="85" t="s">
        <v>1059</v>
      </c>
      <c r="B40" s="352" t="s">
        <v>18</v>
      </c>
      <c r="C40" s="353"/>
      <c r="D40" s="123" t="s">
        <v>18</v>
      </c>
      <c r="E40" s="125" t="str">
        <f t="shared" si="0"/>
        <v>Muy Alto</v>
      </c>
      <c r="F40" s="85"/>
      <c r="G40" s="128" t="s">
        <v>35</v>
      </c>
      <c r="H40" s="86"/>
      <c r="I40" s="98" t="s">
        <v>197</v>
      </c>
    </row>
    <row r="41" spans="1:11" ht="158.4">
      <c r="A41" s="85" t="s">
        <v>1060</v>
      </c>
      <c r="B41" s="352" t="s">
        <v>18</v>
      </c>
      <c r="C41" s="353"/>
      <c r="D41" s="123" t="s">
        <v>18</v>
      </c>
      <c r="E41" s="125" t="str">
        <f t="shared" si="0"/>
        <v>Muy Alto</v>
      </c>
      <c r="F41" s="85"/>
      <c r="G41" s="128" t="s">
        <v>35</v>
      </c>
      <c r="H41" s="86"/>
      <c r="I41" s="86"/>
    </row>
    <row r="42" spans="1:11" ht="129.6">
      <c r="A42" s="85" t="s">
        <v>1061</v>
      </c>
      <c r="B42" s="352" t="s">
        <v>18</v>
      </c>
      <c r="C42" s="353"/>
      <c r="D42" s="123" t="s">
        <v>18</v>
      </c>
      <c r="E42" s="125" t="str">
        <f t="shared" si="0"/>
        <v>Muy Alto</v>
      </c>
      <c r="F42" s="85"/>
      <c r="G42" s="128" t="s">
        <v>35</v>
      </c>
      <c r="H42" s="86"/>
      <c r="I42" s="86"/>
    </row>
    <row r="43" spans="1:11" ht="129.6">
      <c r="A43" s="85" t="s">
        <v>1062</v>
      </c>
      <c r="B43" s="352" t="s">
        <v>18</v>
      </c>
      <c r="C43" s="353"/>
      <c r="D43" s="123" t="s">
        <v>18</v>
      </c>
      <c r="E43" s="125" t="str">
        <f t="shared" si="0"/>
        <v>Muy Alto</v>
      </c>
      <c r="F43" s="85"/>
      <c r="G43" s="128" t="s">
        <v>35</v>
      </c>
      <c r="H43" s="86"/>
      <c r="I43" s="86"/>
    </row>
    <row r="44" spans="1:11" ht="187.2">
      <c r="A44" s="85" t="s">
        <v>1063</v>
      </c>
      <c r="B44" s="352" t="s">
        <v>18</v>
      </c>
      <c r="C44" s="353"/>
      <c r="D44" s="123" t="s">
        <v>18</v>
      </c>
      <c r="E44" s="125" t="str">
        <f t="shared" si="0"/>
        <v>Muy Alto</v>
      </c>
      <c r="F44" s="85"/>
      <c r="G44" s="128" t="s">
        <v>35</v>
      </c>
      <c r="H44" s="86"/>
      <c r="I44" s="86"/>
    </row>
    <row r="45" spans="1:11" ht="187.2">
      <c r="A45" s="85" t="s">
        <v>1064</v>
      </c>
      <c r="B45" s="352" t="s">
        <v>18</v>
      </c>
      <c r="C45" s="353"/>
      <c r="D45" s="123" t="s">
        <v>18</v>
      </c>
      <c r="E45" s="125" t="str">
        <f t="shared" si="0"/>
        <v>Muy Alto</v>
      </c>
      <c r="F45" s="85"/>
      <c r="G45" s="128" t="s">
        <v>35</v>
      </c>
      <c r="H45" s="86"/>
      <c r="I45" s="86"/>
    </row>
    <row r="46" spans="1:11" ht="115.2">
      <c r="A46" s="85" t="s">
        <v>1065</v>
      </c>
      <c r="B46" s="352" t="s">
        <v>18</v>
      </c>
      <c r="C46" s="353"/>
      <c r="D46" s="123" t="s">
        <v>18</v>
      </c>
      <c r="E46" s="125" t="str">
        <f t="shared" si="0"/>
        <v>Muy Alto</v>
      </c>
      <c r="F46" s="85"/>
      <c r="G46" s="128" t="s">
        <v>35</v>
      </c>
      <c r="H46" s="86"/>
      <c r="I46" s="86"/>
    </row>
    <row r="47" spans="1:11" ht="201.6">
      <c r="A47" s="85" t="s">
        <v>1066</v>
      </c>
      <c r="B47" s="352" t="s">
        <v>18</v>
      </c>
      <c r="C47" s="353"/>
      <c r="D47" s="123" t="s">
        <v>18</v>
      </c>
      <c r="E47" s="125" t="str">
        <f t="shared" si="0"/>
        <v>Muy Alto</v>
      </c>
      <c r="F47" s="85"/>
      <c r="G47" s="128" t="s">
        <v>35</v>
      </c>
      <c r="H47" s="86"/>
      <c r="I47" s="86"/>
    </row>
    <row r="48" spans="1:11" s="34" customFormat="1" ht="144">
      <c r="A48" s="85" t="s">
        <v>1067</v>
      </c>
      <c r="B48" s="352" t="s">
        <v>18</v>
      </c>
      <c r="C48" s="353"/>
      <c r="D48" s="123" t="s">
        <v>18</v>
      </c>
      <c r="E48" s="125" t="str">
        <f t="shared" si="0"/>
        <v>Muy Alto</v>
      </c>
      <c r="F48" s="85"/>
      <c r="G48" s="128" t="s">
        <v>35</v>
      </c>
      <c r="H48" s="86"/>
      <c r="I48" s="86"/>
      <c r="K48"/>
    </row>
    <row r="49" spans="1:11" s="34" customFormat="1" ht="115.2">
      <c r="A49" s="85" t="s">
        <v>1068</v>
      </c>
      <c r="B49" s="352" t="s">
        <v>18</v>
      </c>
      <c r="C49" s="353"/>
      <c r="D49" s="123" t="s">
        <v>18</v>
      </c>
      <c r="E49" s="125" t="str">
        <f t="shared" si="0"/>
        <v>Muy Alto</v>
      </c>
      <c r="F49" s="85"/>
      <c r="G49" s="128" t="s">
        <v>35</v>
      </c>
      <c r="H49" s="86"/>
      <c r="I49" s="86"/>
      <c r="K49"/>
    </row>
    <row r="50" spans="1:11" s="34" customFormat="1" ht="100.8">
      <c r="A50" s="85" t="s">
        <v>1069</v>
      </c>
      <c r="B50" s="352" t="s">
        <v>18</v>
      </c>
      <c r="C50" s="353"/>
      <c r="D50" s="123" t="s">
        <v>18</v>
      </c>
      <c r="E50" s="125" t="str">
        <f t="shared" si="0"/>
        <v>Muy Alto</v>
      </c>
      <c r="F50" s="85"/>
      <c r="G50" s="128" t="s">
        <v>35</v>
      </c>
      <c r="H50" s="86"/>
      <c r="I50" s="86"/>
      <c r="K50"/>
    </row>
    <row r="51" spans="1:11" s="34" customFormat="1" ht="100.8">
      <c r="A51" s="85" t="s">
        <v>1070</v>
      </c>
      <c r="B51" s="352" t="s">
        <v>18</v>
      </c>
      <c r="C51" s="353"/>
      <c r="D51" s="123" t="s">
        <v>18</v>
      </c>
      <c r="E51" s="125" t="str">
        <f t="shared" si="0"/>
        <v>Muy Alto</v>
      </c>
      <c r="F51" s="85"/>
      <c r="G51" s="128" t="s">
        <v>35</v>
      </c>
      <c r="H51" s="86"/>
      <c r="I51" s="86"/>
      <c r="K51"/>
    </row>
    <row r="52" spans="1:11" s="34" customFormat="1" ht="129.6">
      <c r="A52" s="85" t="s">
        <v>1071</v>
      </c>
      <c r="B52" s="352" t="s">
        <v>18</v>
      </c>
      <c r="C52" s="353"/>
      <c r="D52" s="123" t="s">
        <v>18</v>
      </c>
      <c r="E52" s="125" t="str">
        <f t="shared" si="0"/>
        <v>Muy Alto</v>
      </c>
      <c r="F52" s="85"/>
      <c r="G52" s="128" t="s">
        <v>35</v>
      </c>
      <c r="H52" s="86"/>
      <c r="I52" s="86"/>
      <c r="K52"/>
    </row>
    <row r="53" spans="1:11" s="34" customFormat="1" ht="100.8">
      <c r="A53" s="85" t="s">
        <v>1072</v>
      </c>
      <c r="B53" s="352" t="s">
        <v>18</v>
      </c>
      <c r="C53" s="353"/>
      <c r="D53" s="123" t="s">
        <v>18</v>
      </c>
      <c r="E53" s="125" t="str">
        <f t="shared" si="0"/>
        <v>Muy Alto</v>
      </c>
      <c r="F53" s="85"/>
      <c r="G53" s="128" t="s">
        <v>35</v>
      </c>
      <c r="H53" s="86"/>
      <c r="I53" s="86"/>
      <c r="K53"/>
    </row>
    <row r="54" spans="1:11" s="34" customFormat="1" ht="129.6">
      <c r="A54" s="85" t="s">
        <v>1073</v>
      </c>
      <c r="B54" s="352" t="s">
        <v>18</v>
      </c>
      <c r="C54" s="353"/>
      <c r="D54" s="123" t="s">
        <v>18</v>
      </c>
      <c r="E54" s="125" t="str">
        <f t="shared" si="0"/>
        <v>Muy Alto</v>
      </c>
      <c r="F54" s="85"/>
      <c r="G54" s="128" t="s">
        <v>35</v>
      </c>
      <c r="H54" s="86"/>
      <c r="I54" s="86"/>
      <c r="K54"/>
    </row>
    <row r="55" spans="1:11" s="34" customFormat="1" ht="129.6">
      <c r="A55" s="85" t="s">
        <v>1074</v>
      </c>
      <c r="B55" s="352" t="s">
        <v>18</v>
      </c>
      <c r="C55" s="353"/>
      <c r="D55" s="123" t="s">
        <v>18</v>
      </c>
      <c r="E55" s="125" t="str">
        <f t="shared" si="0"/>
        <v>Muy Alto</v>
      </c>
      <c r="F55" s="85"/>
      <c r="G55" s="128" t="s">
        <v>35</v>
      </c>
      <c r="H55" s="86"/>
      <c r="I55" s="86"/>
      <c r="K55"/>
    </row>
    <row r="56" spans="1:11" s="34" customFormat="1" ht="129.6">
      <c r="A56" s="85" t="s">
        <v>1075</v>
      </c>
      <c r="B56" s="352" t="s">
        <v>18</v>
      </c>
      <c r="C56" s="353"/>
      <c r="D56" s="123" t="s">
        <v>18</v>
      </c>
      <c r="E56" s="125" t="str">
        <f t="shared" si="0"/>
        <v>Muy Alto</v>
      </c>
      <c r="F56" s="85"/>
      <c r="G56" s="128" t="s">
        <v>35</v>
      </c>
      <c r="H56" s="86"/>
      <c r="I56" s="86"/>
      <c r="K56"/>
    </row>
    <row r="57" spans="1:11" s="34" customFormat="1" ht="158.4">
      <c r="A57" s="85" t="s">
        <v>1076</v>
      </c>
      <c r="B57" s="352" t="s">
        <v>18</v>
      </c>
      <c r="C57" s="353"/>
      <c r="D57" s="123" t="s">
        <v>18</v>
      </c>
      <c r="E57" s="125" t="str">
        <f t="shared" si="0"/>
        <v>Muy Alto</v>
      </c>
      <c r="F57" s="85"/>
      <c r="G57" s="128" t="s">
        <v>35</v>
      </c>
      <c r="H57" s="86"/>
      <c r="I57" s="86"/>
      <c r="K57"/>
    </row>
    <row r="58" spans="1:11" s="34" customFormat="1" ht="144">
      <c r="A58" s="85" t="s">
        <v>1077</v>
      </c>
      <c r="B58" s="352" t="s">
        <v>18</v>
      </c>
      <c r="C58" s="353"/>
      <c r="D58" s="123" t="s">
        <v>18</v>
      </c>
      <c r="E58" s="125" t="str">
        <f t="shared" si="0"/>
        <v>Muy Alto</v>
      </c>
      <c r="F58" s="85"/>
      <c r="G58" s="128" t="s">
        <v>35</v>
      </c>
      <c r="H58" s="86"/>
      <c r="I58" s="86"/>
      <c r="K58"/>
    </row>
    <row r="59" spans="1:11" s="34" customFormat="1" ht="129.6">
      <c r="A59" s="85" t="s">
        <v>1078</v>
      </c>
      <c r="B59" s="352" t="s">
        <v>18</v>
      </c>
      <c r="C59" s="353"/>
      <c r="D59" s="123" t="s">
        <v>18</v>
      </c>
      <c r="E59" s="125" t="str">
        <f t="shared" si="0"/>
        <v>Muy Alto</v>
      </c>
      <c r="F59" s="85"/>
      <c r="G59" s="128" t="s">
        <v>35</v>
      </c>
      <c r="H59" s="86"/>
      <c r="I59" s="86"/>
      <c r="K59"/>
    </row>
    <row r="60" spans="1:11" s="34" customFormat="1" ht="129.6">
      <c r="A60" s="85" t="s">
        <v>1079</v>
      </c>
      <c r="B60" s="352" t="s">
        <v>18</v>
      </c>
      <c r="C60" s="353"/>
      <c r="D60" s="123" t="s">
        <v>18</v>
      </c>
      <c r="E60" s="125" t="str">
        <f t="shared" si="0"/>
        <v>Muy Alto</v>
      </c>
      <c r="F60" s="85"/>
      <c r="G60" s="128" t="s">
        <v>35</v>
      </c>
      <c r="H60" s="86"/>
      <c r="I60" s="86"/>
      <c r="K60"/>
    </row>
    <row r="61" spans="1:11" s="34" customFormat="1" ht="115.2">
      <c r="A61" s="85" t="s">
        <v>1080</v>
      </c>
      <c r="B61" s="352" t="s">
        <v>18</v>
      </c>
      <c r="C61" s="353"/>
      <c r="D61" s="123" t="s">
        <v>18</v>
      </c>
      <c r="E61" s="125" t="str">
        <f t="shared" si="0"/>
        <v>Muy Alto</v>
      </c>
      <c r="F61" s="85"/>
      <c r="G61" s="128" t="s">
        <v>35</v>
      </c>
      <c r="H61" s="86"/>
      <c r="I61" s="86"/>
      <c r="K61"/>
    </row>
    <row r="62" spans="1:11" s="34" customFormat="1" ht="158.4">
      <c r="A62" s="85" t="s">
        <v>1081</v>
      </c>
      <c r="B62" s="352" t="s">
        <v>18</v>
      </c>
      <c r="C62" s="353"/>
      <c r="D62" s="123" t="s">
        <v>18</v>
      </c>
      <c r="E62" s="125" t="str">
        <f t="shared" si="0"/>
        <v>Muy Alto</v>
      </c>
      <c r="F62" s="85"/>
      <c r="G62" s="128" t="s">
        <v>35</v>
      </c>
      <c r="H62" s="86"/>
      <c r="I62" s="86"/>
      <c r="K62"/>
    </row>
    <row r="63" spans="1:11" s="34" customFormat="1" ht="115.2">
      <c r="A63" s="85" t="s">
        <v>1082</v>
      </c>
      <c r="B63" s="352" t="s">
        <v>18</v>
      </c>
      <c r="C63" s="353"/>
      <c r="D63" s="123" t="s">
        <v>18</v>
      </c>
      <c r="E63" s="125" t="str">
        <f t="shared" si="0"/>
        <v>Muy Alto</v>
      </c>
      <c r="F63" s="85"/>
      <c r="G63" s="128" t="s">
        <v>35</v>
      </c>
      <c r="H63" s="86"/>
      <c r="I63" s="86"/>
      <c r="K63"/>
    </row>
    <row r="64" spans="1:11" s="34" customFormat="1" ht="172.8">
      <c r="A64" s="85" t="s">
        <v>1083</v>
      </c>
      <c r="B64" s="352" t="s">
        <v>18</v>
      </c>
      <c r="C64" s="353"/>
      <c r="D64" s="123" t="s">
        <v>18</v>
      </c>
      <c r="E64" s="125" t="str">
        <f t="shared" si="0"/>
        <v>Muy Alto</v>
      </c>
      <c r="F64" s="85"/>
      <c r="G64" s="128" t="s">
        <v>35</v>
      </c>
      <c r="H64" s="86"/>
      <c r="I64" s="86"/>
      <c r="K64"/>
    </row>
    <row r="65" spans="1:11" s="34" customFormat="1" ht="115.2">
      <c r="A65" s="85" t="s">
        <v>1084</v>
      </c>
      <c r="B65" s="352" t="s">
        <v>18</v>
      </c>
      <c r="C65" s="353"/>
      <c r="D65" s="123" t="s">
        <v>18</v>
      </c>
      <c r="E65" s="125" t="str">
        <f t="shared" si="0"/>
        <v>Muy Alto</v>
      </c>
      <c r="F65" s="85"/>
      <c r="G65" s="128" t="s">
        <v>35</v>
      </c>
      <c r="H65" s="86"/>
      <c r="I65" s="86"/>
      <c r="K65"/>
    </row>
    <row r="66" spans="1:11" s="34" customFormat="1" ht="86.4">
      <c r="A66" s="85" t="s">
        <v>1085</v>
      </c>
      <c r="B66" s="352" t="s">
        <v>18</v>
      </c>
      <c r="C66" s="353"/>
      <c r="D66" s="123" t="s">
        <v>18</v>
      </c>
      <c r="E66" s="125" t="str">
        <f t="shared" si="0"/>
        <v>Muy Alto</v>
      </c>
      <c r="F66" s="85"/>
      <c r="G66" s="128" t="s">
        <v>35</v>
      </c>
      <c r="H66" s="86"/>
      <c r="I66" s="86"/>
      <c r="K66"/>
    </row>
    <row r="67" spans="1:11" s="34" customFormat="1" ht="129.6">
      <c r="A67" s="85" t="s">
        <v>1086</v>
      </c>
      <c r="B67" s="352" t="s">
        <v>18</v>
      </c>
      <c r="C67" s="353"/>
      <c r="D67" s="123" t="s">
        <v>18</v>
      </c>
      <c r="E67" s="125" t="str">
        <f t="shared" si="0"/>
        <v>Muy Alto</v>
      </c>
      <c r="F67" s="85"/>
      <c r="G67" s="128" t="s">
        <v>35</v>
      </c>
      <c r="H67" s="86"/>
      <c r="I67" s="86"/>
      <c r="K67"/>
    </row>
    <row r="68" spans="1:11" s="34" customFormat="1" ht="129.6">
      <c r="A68" s="85" t="s">
        <v>1087</v>
      </c>
      <c r="B68" s="352" t="s">
        <v>18</v>
      </c>
      <c r="C68" s="353"/>
      <c r="D68" s="123" t="s">
        <v>18</v>
      </c>
      <c r="E68" s="125" t="str">
        <f t="shared" si="0"/>
        <v>Muy Alto</v>
      </c>
      <c r="F68" s="85"/>
      <c r="G68" s="128" t="s">
        <v>35</v>
      </c>
      <c r="H68" s="86"/>
      <c r="I68" s="86"/>
      <c r="K68"/>
    </row>
    <row r="69" spans="1:11" s="34" customFormat="1">
      <c r="A69" s="87"/>
      <c r="B69" s="87"/>
      <c r="C69" s="87"/>
      <c r="D69" s="87"/>
      <c r="E69" s="87"/>
      <c r="F69" s="87"/>
      <c r="G69" s="129"/>
      <c r="H69" s="87"/>
      <c r="I69" s="87"/>
      <c r="K69"/>
    </row>
    <row r="70" spans="1:11" s="34" customFormat="1">
      <c r="A70" s="87"/>
      <c r="B70" s="87"/>
      <c r="C70" s="87"/>
      <c r="D70" s="87"/>
      <c r="E70" s="87"/>
      <c r="F70" s="87"/>
      <c r="G70" s="129"/>
      <c r="H70" s="87"/>
      <c r="I70" s="87"/>
      <c r="K70"/>
    </row>
  </sheetData>
  <mergeCells count="61">
    <mergeCell ref="D31:I31"/>
    <mergeCell ref="D20:I20"/>
    <mergeCell ref="D21:I21"/>
    <mergeCell ref="D22:I22"/>
    <mergeCell ref="D23:I23"/>
    <mergeCell ref="D24:I24"/>
    <mergeCell ref="D26:I26"/>
    <mergeCell ref="D27:I27"/>
    <mergeCell ref="D28:I28"/>
    <mergeCell ref="D29:I29"/>
    <mergeCell ref="D30:I30"/>
    <mergeCell ref="D5:I5"/>
    <mergeCell ref="D6:I6"/>
    <mergeCell ref="D7:I7"/>
    <mergeCell ref="D13:I13"/>
    <mergeCell ref="D15:I15"/>
    <mergeCell ref="D12:I12"/>
    <mergeCell ref="B57:C57"/>
    <mergeCell ref="B46:C46"/>
    <mergeCell ref="B47:C47"/>
    <mergeCell ref="B48:C48"/>
    <mergeCell ref="B49:C49"/>
    <mergeCell ref="B50:C50"/>
    <mergeCell ref="B52:C52"/>
    <mergeCell ref="B53:C53"/>
    <mergeCell ref="B54:C54"/>
    <mergeCell ref="B55:C55"/>
    <mergeCell ref="B56:C56"/>
    <mergeCell ref="B51:C51"/>
    <mergeCell ref="B67:C67"/>
    <mergeCell ref="B68:C68"/>
    <mergeCell ref="B58:C58"/>
    <mergeCell ref="B59:C59"/>
    <mergeCell ref="B60:C60"/>
    <mergeCell ref="B61:C61"/>
    <mergeCell ref="B62:C62"/>
    <mergeCell ref="B63:C63"/>
    <mergeCell ref="B64:C64"/>
    <mergeCell ref="B65:C65"/>
    <mergeCell ref="B66:C66"/>
    <mergeCell ref="B40:C40"/>
    <mergeCell ref="B41:C41"/>
    <mergeCell ref="B42:C42"/>
    <mergeCell ref="B43:C43"/>
    <mergeCell ref="B44:C44"/>
    <mergeCell ref="B45:C45"/>
    <mergeCell ref="B39:C39"/>
    <mergeCell ref="A2:I2"/>
    <mergeCell ref="H34:I34"/>
    <mergeCell ref="B36:C36"/>
    <mergeCell ref="B37:C37"/>
    <mergeCell ref="B38:C38"/>
    <mergeCell ref="A33:G33"/>
    <mergeCell ref="B4:C4"/>
    <mergeCell ref="D16:I16"/>
    <mergeCell ref="D18:I18"/>
    <mergeCell ref="D19:I19"/>
    <mergeCell ref="D4:I4"/>
    <mergeCell ref="D8:I8"/>
    <mergeCell ref="D10:I10"/>
    <mergeCell ref="D11:I11"/>
  </mergeCells>
  <conditionalFormatting sqref="B5:D8 B26:D31">
    <cfRule type="expression" dxfId="5" priority="1">
      <formula>NOT(ISBLANK(B5))</formula>
    </cfRule>
  </conditionalFormatting>
  <conditionalFormatting sqref="B10:D13 B15:D16 B18:D24">
    <cfRule type="expression" dxfId="4" priority="4">
      <formula>NOT(ISBLANK(B10))</formula>
    </cfRule>
  </conditionalFormatting>
  <conditionalFormatting sqref="E37:E71">
    <cfRule type="cellIs" dxfId="2" priority="6" operator="equal">
      <formula>"Medio"</formula>
    </cfRule>
  </conditionalFormatting>
  <conditionalFormatting sqref="G37:G71">
    <cfRule type="cellIs" dxfId="1" priority="7"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rowBreaks count="1" manualBreakCount="1">
    <brk id="32" max="9" man="1"/>
  </rowBreaks>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5" operator="endsWith" id="{01C5D26A-8301-4EE3-893E-438852AE9ADD}">
            <xm:f>RIGHT(E37,LEN("Alto"))="Alto"</xm:f>
            <xm:f>"Alto"</xm:f>
            <x14:dxf>
              <fill>
                <patternFill>
                  <bgColor rgb="FFF49696"/>
                </patternFill>
              </fill>
            </x14:dxf>
          </x14:cfRule>
          <xm:sqref>E37:E71</xm:sqref>
        </x14:conditionalFormatting>
        <x14:conditionalFormatting xmlns:xm="http://schemas.microsoft.com/office/excel/2006/main">
          <x14:cfRule type="endsWith" priority="8" operator="endsWith" id="{D963F067-D0ED-48D9-B4E7-3651F1B2575E}">
            <xm:f>RIGHT(G37,LEN("Alto"))="Alto"</xm:f>
            <xm:f>"Alto"</xm:f>
            <x14:dxf>
              <fill>
                <patternFill>
                  <bgColor rgb="FFF49696"/>
                </patternFill>
              </fill>
            </x14:dxf>
          </x14:cfRule>
          <xm:sqref>G37:G71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2529DF6-DC97-47E3-8D10-A9F3883BC80D}">
          <x14:formula1>
            <xm:f>Param!$G$2:$G$5</xm:f>
          </x14:formula1>
          <xm:sqref>G37:G68</xm:sqref>
        </x14:dataValidation>
        <x14:dataValidation type="list" allowBlank="1" showInputMessage="1" showErrorMessage="1" xr:uid="{29253B0E-D82B-4960-A694-754D64A6E430}">
          <x14:formula1>
            <xm:f>Param!$F$2:$F$5</xm:f>
          </x14:formula1>
          <xm:sqref>B37:D68</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CFB5E-B6F8-475E-BF7C-89708F5E60DE}">
  <sheetPr>
    <tabColor theme="9" tint="-0.499984740745262"/>
  </sheetPr>
  <dimension ref="A1:J16"/>
  <sheetViews>
    <sheetView zoomScaleNormal="100" workbookViewId="0">
      <selection activeCell="A3" sqref="A3"/>
    </sheetView>
  </sheetViews>
  <sheetFormatPr baseColWidth="10" defaultColWidth="8.88671875" defaultRowHeight="14.4"/>
  <cols>
    <col min="1" max="1" width="29.109375" bestFit="1" customWidth="1"/>
    <col min="2" max="2" width="14.88671875" customWidth="1"/>
    <col min="3" max="3" width="12" customWidth="1"/>
    <col min="4" max="4" width="12.88671875" customWidth="1"/>
    <col min="5" max="5" width="11.88671875" customWidth="1"/>
    <col min="6" max="6" width="29.44140625" customWidth="1"/>
    <col min="7" max="7" width="12.88671875" style="127" customWidth="1"/>
    <col min="8" max="8" width="16.109375" customWidth="1"/>
    <col min="9" max="9" width="7.88671875" customWidth="1"/>
  </cols>
  <sheetData>
    <row r="1" spans="1:10" ht="25.8">
      <c r="A1" s="1" t="s">
        <v>1108</v>
      </c>
      <c r="B1" s="1"/>
    </row>
    <row r="2" spans="1:10" ht="66.599999999999994" customHeight="1">
      <c r="A2" s="292" t="s">
        <v>1109</v>
      </c>
      <c r="B2" s="292"/>
      <c r="C2" s="292"/>
      <c r="D2" s="292"/>
      <c r="E2" s="292"/>
      <c r="F2" s="292"/>
      <c r="G2" s="292"/>
      <c r="H2" s="292"/>
      <c r="I2" s="292"/>
      <c r="J2" s="34"/>
    </row>
    <row r="3" spans="1:10" s="92" customFormat="1" ht="29.1" customHeight="1">
      <c r="B3" s="100" t="s">
        <v>192</v>
      </c>
      <c r="C3" s="96" t="s">
        <v>193</v>
      </c>
      <c r="D3" s="99" t="s">
        <v>194</v>
      </c>
      <c r="E3" s="97" t="s">
        <v>195</v>
      </c>
      <c r="F3" s="99" t="s">
        <v>196</v>
      </c>
      <c r="G3" s="98" t="s">
        <v>197</v>
      </c>
      <c r="H3" s="354" t="s">
        <v>198</v>
      </c>
      <c r="I3" s="354"/>
      <c r="J3" s="91"/>
    </row>
    <row r="4" spans="1:10" ht="11.1" customHeight="1">
      <c r="A4" s="88"/>
      <c r="B4" s="88"/>
      <c r="C4" s="88"/>
      <c r="D4" s="88"/>
      <c r="E4" s="88"/>
      <c r="F4" s="88"/>
      <c r="G4" s="126"/>
      <c r="H4" s="88"/>
      <c r="I4" s="88"/>
      <c r="J4" s="34"/>
    </row>
    <row r="5" spans="1:10" s="95" customFormat="1" ht="33" customHeight="1">
      <c r="A5" s="93" t="s">
        <v>199</v>
      </c>
      <c r="B5" s="93" t="s">
        <v>205</v>
      </c>
      <c r="C5" s="93" t="s">
        <v>192</v>
      </c>
      <c r="D5" s="93" t="s">
        <v>277</v>
      </c>
      <c r="E5" s="93" t="s">
        <v>278</v>
      </c>
      <c r="F5" s="355" t="s">
        <v>279</v>
      </c>
      <c r="G5" s="355"/>
      <c r="H5" s="355"/>
      <c r="I5" s="355"/>
    </row>
    <row r="6" spans="1:10" s="35" customFormat="1" ht="57.6">
      <c r="A6" s="131" t="s">
        <v>288</v>
      </c>
      <c r="B6" s="54"/>
      <c r="C6" s="136" t="s">
        <v>193</v>
      </c>
      <c r="D6" s="131"/>
      <c r="E6" s="131">
        <v>1</v>
      </c>
      <c r="F6" s="325" t="s">
        <v>287</v>
      </c>
      <c r="G6" s="325" t="s">
        <v>280</v>
      </c>
      <c r="H6" s="325" t="s">
        <v>280</v>
      </c>
      <c r="I6" s="325" t="s">
        <v>280</v>
      </c>
    </row>
    <row r="7" spans="1:10" s="35" customFormat="1" ht="57.6">
      <c r="A7" s="131" t="s">
        <v>288</v>
      </c>
      <c r="B7" s="54"/>
      <c r="C7" s="137" t="s">
        <v>195</v>
      </c>
      <c r="D7" s="131"/>
      <c r="E7" s="131">
        <v>2</v>
      </c>
      <c r="F7" s="325" t="s">
        <v>287</v>
      </c>
      <c r="G7" s="325" t="s">
        <v>280</v>
      </c>
      <c r="H7" s="325" t="s">
        <v>280</v>
      </c>
      <c r="I7" s="325" t="s">
        <v>280</v>
      </c>
    </row>
    <row r="8" spans="1:10" s="35" customFormat="1" ht="57.6">
      <c r="A8" s="131" t="s">
        <v>288</v>
      </c>
      <c r="B8" s="54"/>
      <c r="C8" s="98" t="s">
        <v>197</v>
      </c>
      <c r="D8" s="132"/>
      <c r="E8" s="131">
        <v>3</v>
      </c>
      <c r="F8" s="325" t="s">
        <v>287</v>
      </c>
      <c r="G8" s="325" t="s">
        <v>280</v>
      </c>
      <c r="H8" s="325" t="s">
        <v>280</v>
      </c>
      <c r="I8" s="325" t="s">
        <v>280</v>
      </c>
    </row>
    <row r="9" spans="1:10" s="35" customFormat="1" ht="76.95" customHeight="1">
      <c r="A9" s="131"/>
      <c r="B9" s="131"/>
      <c r="C9" s="138"/>
      <c r="D9" s="131"/>
      <c r="E9" s="131"/>
      <c r="F9" s="316"/>
      <c r="G9" s="316"/>
      <c r="H9" s="316"/>
      <c r="I9" s="316"/>
    </row>
    <row r="10" spans="1:10" s="35" customFormat="1" ht="76.95" customHeight="1">
      <c r="A10" s="131"/>
      <c r="B10" s="131"/>
      <c r="C10" s="138"/>
      <c r="D10" s="133"/>
      <c r="E10" s="85"/>
      <c r="F10" s="316"/>
      <c r="G10" s="316"/>
      <c r="H10" s="316"/>
      <c r="I10" s="316"/>
    </row>
    <row r="11" spans="1:10" s="35" customFormat="1" ht="76.95" customHeight="1">
      <c r="A11" s="131"/>
      <c r="B11" s="131"/>
      <c r="C11" s="138"/>
      <c r="D11" s="133"/>
      <c r="E11" s="85"/>
      <c r="F11" s="316"/>
      <c r="G11" s="316"/>
      <c r="H11" s="316"/>
      <c r="I11" s="316"/>
    </row>
    <row r="12" spans="1:10" s="35" customFormat="1" ht="76.95" customHeight="1">
      <c r="A12" s="131"/>
      <c r="B12" s="131"/>
      <c r="C12" s="138"/>
      <c r="D12" s="133"/>
      <c r="E12" s="85"/>
      <c r="F12" s="316"/>
      <c r="G12" s="316"/>
      <c r="H12" s="316"/>
      <c r="I12" s="316"/>
    </row>
    <row r="13" spans="1:10" s="35" customFormat="1" ht="76.95" customHeight="1">
      <c r="A13" s="131"/>
      <c r="B13" s="131"/>
      <c r="C13" s="86"/>
      <c r="D13" s="133"/>
      <c r="E13" s="85"/>
      <c r="F13" s="316"/>
      <c r="G13" s="316"/>
      <c r="H13" s="316"/>
      <c r="I13" s="316"/>
    </row>
    <row r="14" spans="1:10" s="35" customFormat="1" ht="76.95" customHeight="1">
      <c r="A14" s="131"/>
      <c r="B14" s="131"/>
      <c r="C14" s="86"/>
      <c r="D14" s="133"/>
      <c r="E14" s="85"/>
      <c r="F14" s="316"/>
      <c r="G14" s="316"/>
      <c r="H14" s="316"/>
      <c r="I14" s="316"/>
    </row>
    <row r="15" spans="1:10" s="35" customFormat="1" ht="76.95" customHeight="1">
      <c r="A15" s="131"/>
      <c r="B15" s="131"/>
      <c r="C15" s="86"/>
      <c r="D15" s="133"/>
      <c r="E15" s="85"/>
      <c r="F15" s="316"/>
      <c r="G15" s="316"/>
      <c r="H15" s="316"/>
      <c r="I15" s="316"/>
    </row>
    <row r="16" spans="1:10">
      <c r="F16" s="34"/>
      <c r="G16"/>
    </row>
  </sheetData>
  <mergeCells count="13">
    <mergeCell ref="F15:I15"/>
    <mergeCell ref="F9:I9"/>
    <mergeCell ref="F10:I10"/>
    <mergeCell ref="F11:I11"/>
    <mergeCell ref="F12:I12"/>
    <mergeCell ref="F13:I13"/>
    <mergeCell ref="F14:I14"/>
    <mergeCell ref="F8:I8"/>
    <mergeCell ref="A2:I2"/>
    <mergeCell ref="H3:I3"/>
    <mergeCell ref="F5:I5"/>
    <mergeCell ref="F6:I6"/>
    <mergeCell ref="F7:I7"/>
  </mergeCells>
  <pageMargins left="0.70866141732283472" right="0.70866141732283472" top="0.74803149606299213" bottom="0.74803149606299213" header="0.31496062992125984" footer="0.31496062992125984"/>
  <pageSetup paperSize="9" scale="59" orientation="portrait" r:id="rId1"/>
  <headerFooter>
    <oddFooter>&amp;L&amp;8Unidad de Seguridad TIC
Dirección General de Tecnologías de la Información y Comunicaciones&amp;R&amp;8Página &amp;P de &amp;P</oddFooter>
  </headerFooter>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CC2D-4E9D-47FC-927E-EF15E17E210D}">
  <sheetPr codeName="Hoja3">
    <tabColor theme="4" tint="0.79998168889431442"/>
  </sheetPr>
  <dimension ref="A1:D45"/>
  <sheetViews>
    <sheetView tabSelected="1" zoomScale="90" zoomScaleNormal="90" workbookViewId="0">
      <selection activeCell="C2" sqref="C2"/>
    </sheetView>
  </sheetViews>
  <sheetFormatPr baseColWidth="10" defaultColWidth="11.44140625" defaultRowHeight="14.4"/>
  <cols>
    <col min="1" max="1" width="24.109375" customWidth="1"/>
    <col min="2" max="2" width="9.5546875" customWidth="1"/>
    <col min="3" max="3" width="80.88671875" customWidth="1"/>
  </cols>
  <sheetData>
    <row r="1" spans="1:4" ht="28.2" customHeight="1">
      <c r="A1" s="261"/>
      <c r="B1" s="261"/>
      <c r="C1" s="262" t="s">
        <v>289</v>
      </c>
      <c r="D1" s="262"/>
    </row>
    <row r="2" spans="1:4" ht="33" customHeight="1" thickBot="1">
      <c r="A2" s="261"/>
      <c r="B2" s="261"/>
      <c r="C2" s="142" t="s">
        <v>1115</v>
      </c>
      <c r="D2" s="143" t="s">
        <v>62</v>
      </c>
    </row>
    <row r="3" spans="1:4" ht="48.6" customHeight="1" thickTop="1" thickBot="1">
      <c r="A3" s="278" t="s">
        <v>63</v>
      </c>
      <c r="B3" s="279"/>
      <c r="C3" s="279"/>
      <c r="D3" s="280"/>
    </row>
    <row r="4" spans="1:4" ht="15" thickTop="1"/>
    <row r="5" spans="1:4" ht="31.5" customHeight="1">
      <c r="A5" s="35"/>
      <c r="B5" s="35"/>
      <c r="C5" s="268" t="str">
        <f>Memoria!$C$4</f>
        <v>IdTareaSeguridad-NOMBRESISTEMA</v>
      </c>
      <c r="D5" s="269"/>
    </row>
    <row r="6" spans="1:4" ht="18" customHeight="1">
      <c r="A6" s="35"/>
      <c r="B6" s="35"/>
      <c r="C6" s="270" t="str">
        <f>IF(Memoria!$C$8&lt;&gt;"",Memoria!$C$8,"")</f>
        <v/>
      </c>
      <c r="D6" s="270"/>
    </row>
    <row r="7" spans="1:4" ht="17.25" customHeight="1">
      <c r="A7" s="35"/>
      <c r="B7" s="35"/>
      <c r="C7" s="270"/>
      <c r="D7" s="270"/>
    </row>
    <row r="8" spans="1:4" ht="12" customHeight="1">
      <c r="A8" s="35"/>
      <c r="B8" s="35"/>
      <c r="C8" s="270"/>
      <c r="D8" s="270"/>
    </row>
    <row r="9" spans="1:4" ht="16.5" customHeight="1">
      <c r="A9" s="35"/>
      <c r="B9" s="35"/>
      <c r="C9" s="270"/>
      <c r="D9" s="270"/>
    </row>
    <row r="10" spans="1:4">
      <c r="A10" s="27"/>
    </row>
    <row r="12" spans="1:4">
      <c r="C12" s="36"/>
      <c r="D12" s="36"/>
    </row>
    <row r="13" spans="1:4" ht="15" customHeight="1">
      <c r="C13" s="271" t="str">
        <f>IF(TDP!$B$52&lt;&gt;"",TDP!$B$52,"")</f>
        <v/>
      </c>
      <c r="D13" s="271"/>
    </row>
    <row r="14" spans="1:4">
      <c r="C14" s="271"/>
      <c r="D14" s="271"/>
    </row>
    <row r="15" spans="1:4" ht="16.5" customHeight="1">
      <c r="C15" s="271"/>
      <c r="D15" s="271"/>
    </row>
    <row r="16" spans="1:4" ht="15" thickBot="1">
      <c r="C16" s="271"/>
      <c r="D16" s="271"/>
    </row>
    <row r="17" spans="1:4">
      <c r="C17" s="276"/>
      <c r="D17" s="276"/>
    </row>
    <row r="18" spans="1:4">
      <c r="C18" s="277"/>
      <c r="D18" s="277"/>
    </row>
    <row r="19" spans="1:4">
      <c r="C19" s="58"/>
      <c r="D19" s="58"/>
    </row>
    <row r="20" spans="1:4">
      <c r="C20" s="59" t="s">
        <v>58</v>
      </c>
      <c r="D20" s="69" t="str">
        <f>Categorización!E3</f>
        <v/>
      </c>
    </row>
    <row r="21" spans="1:4">
      <c r="C21" s="36"/>
      <c r="D21" s="36"/>
    </row>
    <row r="22" spans="1:4">
      <c r="C22" s="36"/>
      <c r="D22" s="36"/>
    </row>
    <row r="23" spans="1:4">
      <c r="C23" s="36"/>
      <c r="D23" s="36"/>
    </row>
    <row r="24" spans="1:4">
      <c r="C24" s="36"/>
      <c r="D24" s="36"/>
    </row>
    <row r="25" spans="1:4">
      <c r="C25" s="36"/>
      <c r="D25" s="36"/>
    </row>
    <row r="26" spans="1:4">
      <c r="C26" s="36"/>
      <c r="D26" s="36"/>
    </row>
    <row r="27" spans="1:4">
      <c r="C27" s="36"/>
      <c r="D27" s="36"/>
    </row>
    <row r="28" spans="1:4" ht="27" customHeight="1">
      <c r="A28" s="263" t="s">
        <v>64</v>
      </c>
      <c r="B28" s="263"/>
      <c r="C28" s="263"/>
      <c r="D28" s="263"/>
    </row>
    <row r="29" spans="1:4" ht="12.6" customHeight="1">
      <c r="B29" s="37"/>
      <c r="C29" s="68" t="s">
        <v>65</v>
      </c>
    </row>
    <row r="30" spans="1:4" ht="12.6" customHeight="1">
      <c r="B30" s="38"/>
      <c r="C30" s="68" t="s">
        <v>66</v>
      </c>
    </row>
    <row r="31" spans="1:4" ht="12.6" customHeight="1">
      <c r="B31" s="39"/>
      <c r="C31" s="68" t="s">
        <v>67</v>
      </c>
      <c r="D31" s="130" t="s">
        <v>61</v>
      </c>
    </row>
    <row r="32" spans="1:4">
      <c r="C32" s="36"/>
    </row>
    <row r="33" spans="3:4">
      <c r="C33" s="36"/>
      <c r="D33" s="36"/>
    </row>
    <row r="34" spans="3:4">
      <c r="C34" s="36"/>
      <c r="D34" s="36"/>
    </row>
    <row r="35" spans="3:4">
      <c r="C35" s="36"/>
      <c r="D35" s="36"/>
    </row>
    <row r="36" spans="3:4">
      <c r="C36" s="36"/>
      <c r="D36" s="36"/>
    </row>
    <row r="37" spans="3:4">
      <c r="C37" s="36"/>
      <c r="D37" s="36"/>
    </row>
    <row r="38" spans="3:4">
      <c r="C38" s="36"/>
      <c r="D38" s="36"/>
    </row>
    <row r="39" spans="3:4">
      <c r="C39" s="36"/>
      <c r="D39" s="36"/>
    </row>
    <row r="40" spans="3:4">
      <c r="C40" s="36"/>
      <c r="D40" s="36"/>
    </row>
    <row r="41" spans="3:4">
      <c r="C41" s="36"/>
      <c r="D41" s="36"/>
    </row>
    <row r="42" spans="3:4">
      <c r="C42" s="36"/>
      <c r="D42" s="36"/>
    </row>
    <row r="43" spans="3:4">
      <c r="C43" s="36"/>
      <c r="D43" s="36"/>
    </row>
    <row r="44" spans="3:4">
      <c r="C44" s="36"/>
      <c r="D44" s="36"/>
    </row>
    <row r="45" spans="3:4">
      <c r="C45" s="36"/>
      <c r="D45" s="36"/>
    </row>
  </sheetData>
  <sheetProtection sheet="1" objects="1" scenarios="1"/>
  <mergeCells count="8">
    <mergeCell ref="A1:B2"/>
    <mergeCell ref="C1:D1"/>
    <mergeCell ref="A28:D28"/>
    <mergeCell ref="C13:D16"/>
    <mergeCell ref="C17:D18"/>
    <mergeCell ref="A3:D3"/>
    <mergeCell ref="C5:D5"/>
    <mergeCell ref="C6:D9"/>
  </mergeCells>
  <conditionalFormatting sqref="C13:D16">
    <cfRule type="expression" dxfId="129" priority="2">
      <formula>NOT(NP_SI)</formula>
    </cfRule>
  </conditionalFormatting>
  <conditionalFormatting sqref="D20">
    <cfRule type="expression" dxfId="128" priority="1">
      <formula>D20&lt;&gt;""</formula>
    </cfRule>
  </conditionalFormatting>
  <pageMargins left="0.70866141732283472" right="0.70866141732283472" top="0.74803149606299213" bottom="0.74803149606299213" header="0.31496062992125984" footer="0.31496062992125984"/>
  <pageSetup paperSize="9" scale="63" orientation="portrait" r:id="rId1"/>
  <headerFooter>
    <oddFooter>&amp;L&amp;8Unidad de Seguridad TIC
 Dirección General de Salud Digital e Infraestructuras Tecnológicas&amp;R&amp;8Página &amp;P de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C0A9-7373-4D95-8917-319D8A4AA392}">
  <dimension ref="A1:D10"/>
  <sheetViews>
    <sheetView zoomScale="120" zoomScaleNormal="120" workbookViewId="0">
      <selection activeCell="D8" sqref="D8"/>
    </sheetView>
  </sheetViews>
  <sheetFormatPr baseColWidth="10" defaultRowHeight="14.4"/>
  <cols>
    <col min="1" max="1" width="13.88671875" customWidth="1"/>
    <col min="2" max="2" width="15.77734375" customWidth="1"/>
    <col min="3" max="3" width="13" customWidth="1"/>
    <col min="4" max="4" width="52.33203125" customWidth="1"/>
  </cols>
  <sheetData>
    <row r="1" spans="1:4" s="368" customFormat="1" ht="35.4" customHeight="1" thickBot="1">
      <c r="A1" s="369" t="s">
        <v>1116</v>
      </c>
      <c r="B1" s="369"/>
      <c r="C1" s="369"/>
      <c r="D1" s="369"/>
    </row>
    <row r="2" spans="1:4" ht="15" thickTop="1">
      <c r="A2" s="36"/>
      <c r="B2" s="36"/>
      <c r="C2" s="36"/>
      <c r="D2" s="36"/>
    </row>
    <row r="3" spans="1:4" ht="21" customHeight="1">
      <c r="A3" s="370" t="s">
        <v>1117</v>
      </c>
      <c r="B3" s="370" t="s">
        <v>1118</v>
      </c>
      <c r="C3" s="370" t="s">
        <v>1119</v>
      </c>
      <c r="D3" s="370" t="s">
        <v>1120</v>
      </c>
    </row>
    <row r="4" spans="1:4" ht="27" customHeight="1">
      <c r="A4" s="371"/>
      <c r="B4" s="371"/>
      <c r="C4" s="371"/>
      <c r="D4" s="372"/>
    </row>
    <row r="5" spans="1:4" ht="27" customHeight="1">
      <c r="A5" s="372"/>
      <c r="B5" s="372"/>
      <c r="C5" s="372"/>
      <c r="D5" s="372"/>
    </row>
    <row r="6" spans="1:4" ht="27" customHeight="1">
      <c r="A6" s="372"/>
      <c r="B6" s="372"/>
      <c r="C6" s="372"/>
      <c r="D6" s="372"/>
    </row>
    <row r="7" spans="1:4" ht="27" customHeight="1">
      <c r="A7" s="372"/>
      <c r="B7" s="372"/>
      <c r="C7" s="372"/>
      <c r="D7" s="372"/>
    </row>
    <row r="8" spans="1:4" ht="27" customHeight="1">
      <c r="A8" s="372"/>
      <c r="B8" s="372"/>
      <c r="C8" s="372"/>
      <c r="D8" s="372"/>
    </row>
    <row r="9" spans="1:4">
      <c r="A9" s="36"/>
      <c r="B9" s="36"/>
      <c r="C9" s="36"/>
      <c r="D9" s="36"/>
    </row>
    <row r="10" spans="1:4">
      <c r="A10" s="36"/>
      <c r="B10" s="36"/>
      <c r="C10" s="36"/>
      <c r="D10" s="36"/>
    </row>
  </sheetData>
  <mergeCells count="1">
    <mergeCell ref="A1:D1"/>
  </mergeCells>
  <pageMargins left="0.7" right="0.7" top="0.75" bottom="0.75" header="0.3" footer="0.3"/>
  <pageSetup paperSize="9" scale="9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61E1B-7D9E-421E-A2E0-8C6719C06D46}">
  <sheetPr codeName="Hoja4">
    <tabColor theme="4" tint="0.59999389629810485"/>
  </sheetPr>
  <dimension ref="A1:D28"/>
  <sheetViews>
    <sheetView topLeftCell="A22" zoomScale="111" zoomScaleNormal="111" workbookViewId="0">
      <selection activeCell="C26" sqref="C26:D26"/>
    </sheetView>
  </sheetViews>
  <sheetFormatPr baseColWidth="10" defaultColWidth="11.44140625" defaultRowHeight="14.4"/>
  <cols>
    <col min="1" max="1" width="24.109375" customWidth="1"/>
    <col min="2" max="2" width="7" customWidth="1"/>
    <col min="3" max="3" width="43.21875" customWidth="1"/>
    <col min="4" max="4" width="43.5546875" customWidth="1"/>
  </cols>
  <sheetData>
    <row r="1" spans="1:4" ht="25.8">
      <c r="A1" s="1" t="s">
        <v>68</v>
      </c>
    </row>
    <row r="2" spans="1:4">
      <c r="A2" s="27"/>
    </row>
    <row r="3" spans="1:4" ht="21">
      <c r="A3" s="3" t="s">
        <v>1031</v>
      </c>
    </row>
    <row r="4" spans="1:4">
      <c r="A4" s="373" t="s">
        <v>69</v>
      </c>
      <c r="B4" s="374"/>
      <c r="C4" s="285" t="s">
        <v>1113</v>
      </c>
      <c r="D4" s="286"/>
    </row>
    <row r="5" spans="1:4">
      <c r="A5" s="375" t="s">
        <v>70</v>
      </c>
      <c r="B5" s="376"/>
      <c r="C5" s="287"/>
      <c r="D5" s="288"/>
    </row>
    <row r="6" spans="1:4">
      <c r="A6" s="375"/>
      <c r="B6" s="376"/>
      <c r="C6" s="287"/>
      <c r="D6" s="288"/>
    </row>
    <row r="7" spans="1:4" ht="26.4" customHeight="1">
      <c r="A7" s="373" t="s">
        <v>71</v>
      </c>
      <c r="B7" s="374"/>
      <c r="C7" s="252"/>
      <c r="D7" s="253"/>
    </row>
    <row r="8" spans="1:4" ht="31.8" customHeight="1">
      <c r="A8" s="373" t="s">
        <v>72</v>
      </c>
      <c r="B8" s="374"/>
      <c r="C8" s="252"/>
      <c r="D8" s="253"/>
    </row>
    <row r="9" spans="1:4">
      <c r="A9" s="373" t="s">
        <v>73</v>
      </c>
      <c r="B9" s="374"/>
      <c r="C9" s="252"/>
      <c r="D9" s="253"/>
    </row>
    <row r="10" spans="1:4">
      <c r="A10" s="373" t="s">
        <v>74</v>
      </c>
      <c r="B10" s="374"/>
      <c r="C10" s="252"/>
      <c r="D10" s="253"/>
    </row>
    <row r="11" spans="1:4">
      <c r="A11" s="373" t="s">
        <v>1112</v>
      </c>
      <c r="B11" s="374"/>
      <c r="C11" s="252"/>
      <c r="D11" s="253"/>
    </row>
    <row r="12" spans="1:4">
      <c r="A12" s="373" t="s">
        <v>1111</v>
      </c>
      <c r="B12" s="374"/>
      <c r="C12" s="252"/>
      <c r="D12" s="253"/>
    </row>
    <row r="13" spans="1:4">
      <c r="A13" s="373" t="s">
        <v>1110</v>
      </c>
      <c r="B13" s="374"/>
      <c r="C13" s="252"/>
      <c r="D13" s="253"/>
    </row>
    <row r="14" spans="1:4" s="66" customFormat="1" ht="55.35" customHeight="1">
      <c r="A14" s="373" t="s">
        <v>75</v>
      </c>
      <c r="B14" s="377"/>
      <c r="C14" s="282"/>
      <c r="D14" s="283"/>
    </row>
    <row r="15" spans="1:4" ht="16.5" customHeight="1">
      <c r="A15" s="378"/>
      <c r="B15" s="379" t="s">
        <v>59</v>
      </c>
      <c r="C15" s="284"/>
      <c r="D15" s="284"/>
    </row>
    <row r="16" spans="1:4" ht="43.8" customHeight="1">
      <c r="A16" s="383" t="s">
        <v>1105</v>
      </c>
      <c r="B16" s="380"/>
      <c r="C16" s="282"/>
      <c r="D16" s="283"/>
    </row>
    <row r="17" spans="1:4" ht="41.4" customHeight="1">
      <c r="A17" s="384" t="s">
        <v>1101</v>
      </c>
      <c r="B17" s="381"/>
      <c r="C17" s="282"/>
      <c r="D17" s="283"/>
    </row>
    <row r="18" spans="1:4" ht="37.799999999999997" customHeight="1">
      <c r="A18" s="384" t="s">
        <v>1100</v>
      </c>
      <c r="B18" s="382"/>
      <c r="C18" s="282"/>
      <c r="D18" s="283"/>
    </row>
    <row r="19" spans="1:4" ht="40.200000000000003" customHeight="1">
      <c r="A19" s="384" t="s">
        <v>1102</v>
      </c>
      <c r="B19" s="382"/>
      <c r="C19" s="282"/>
      <c r="D19" s="283"/>
    </row>
    <row r="20" spans="1:4" ht="40.799999999999997" customHeight="1">
      <c r="A20" s="384" t="s">
        <v>1103</v>
      </c>
      <c r="B20" s="382"/>
      <c r="C20" s="282"/>
      <c r="D20" s="283"/>
    </row>
    <row r="21" spans="1:4" ht="16.5" customHeight="1">
      <c r="A21" s="385"/>
      <c r="B21" s="382"/>
      <c r="C21" s="390" t="s">
        <v>1106</v>
      </c>
      <c r="D21" s="390" t="s">
        <v>1104</v>
      </c>
    </row>
    <row r="22" spans="1:4" ht="148.19999999999999" customHeight="1">
      <c r="A22" s="386" t="s">
        <v>1114</v>
      </c>
      <c r="B22" s="387"/>
      <c r="C22" s="389"/>
      <c r="D22" s="388"/>
    </row>
    <row r="23" spans="1:4" ht="29.1" customHeight="1">
      <c r="A23" s="3"/>
    </row>
    <row r="24" spans="1:4" ht="21">
      <c r="A24" s="3" t="s">
        <v>1030</v>
      </c>
    </row>
    <row r="25" spans="1:4" ht="123" customHeight="1">
      <c r="A25" s="391" t="s">
        <v>1055</v>
      </c>
      <c r="B25" s="392"/>
      <c r="C25" s="281"/>
      <c r="D25" s="251"/>
    </row>
    <row r="26" spans="1:4" ht="133.19999999999999" customHeight="1">
      <c r="A26" s="391" t="s">
        <v>1054</v>
      </c>
      <c r="B26" s="392"/>
      <c r="C26" s="281"/>
      <c r="D26" s="251"/>
    </row>
    <row r="27" spans="1:4" ht="125.4" customHeight="1">
      <c r="A27" s="391" t="s">
        <v>1033</v>
      </c>
      <c r="B27" s="392"/>
      <c r="C27" s="281"/>
      <c r="D27" s="251"/>
    </row>
    <row r="28" spans="1:4" ht="117" customHeight="1">
      <c r="A28" s="391" t="s">
        <v>1032</v>
      </c>
      <c r="B28" s="392"/>
      <c r="C28" s="281"/>
      <c r="D28" s="251"/>
    </row>
  </sheetData>
  <sheetProtection sheet="1" objects="1" scenarios="1"/>
  <mergeCells count="23">
    <mergeCell ref="C4:D4"/>
    <mergeCell ref="C5:D5"/>
    <mergeCell ref="C6:D6"/>
    <mergeCell ref="C13:D13"/>
    <mergeCell ref="C12:D12"/>
    <mergeCell ref="C11:D11"/>
    <mergeCell ref="A5:A6"/>
    <mergeCell ref="B5:B6"/>
    <mergeCell ref="C28:D28"/>
    <mergeCell ref="C19:D19"/>
    <mergeCell ref="C20:D20"/>
    <mergeCell ref="C25:D25"/>
    <mergeCell ref="C26:D26"/>
    <mergeCell ref="C27:D27"/>
    <mergeCell ref="C14:D14"/>
    <mergeCell ref="C15:D15"/>
    <mergeCell ref="C16:D16"/>
    <mergeCell ref="C17:D17"/>
    <mergeCell ref="C18:D18"/>
    <mergeCell ref="C7:D7"/>
    <mergeCell ref="C8:D8"/>
    <mergeCell ref="C9:D9"/>
    <mergeCell ref="C10:D10"/>
  </mergeCells>
  <conditionalFormatting sqref="B14 C5:D6">
    <cfRule type="expression" dxfId="127" priority="17">
      <formula>NOT(ISBLANK(B5))</formula>
    </cfRule>
  </conditionalFormatting>
  <conditionalFormatting sqref="B16">
    <cfRule type="expression" dxfId="126" priority="14">
      <formula>NOT(ISBLANK(B16))</formula>
    </cfRule>
  </conditionalFormatting>
  <conditionalFormatting sqref="C7:C20">
    <cfRule type="expression" dxfId="125" priority="5">
      <formula>NOT(ISBLANK(C7))</formula>
    </cfRule>
  </conditionalFormatting>
  <conditionalFormatting sqref="C14">
    <cfRule type="expression" dxfId="124" priority="15">
      <formula>NOT(ISBLANK($C$14))</formula>
    </cfRule>
    <cfRule type="expression" dxfId="123" priority="31">
      <formula>($B$14="SI")</formula>
    </cfRule>
  </conditionalFormatting>
  <conditionalFormatting sqref="C16:C20">
    <cfRule type="expression" dxfId="122" priority="23">
      <formula>($B$16="SI")</formula>
    </cfRule>
  </conditionalFormatting>
  <conditionalFormatting sqref="C25:C28">
    <cfRule type="expression" dxfId="121" priority="26">
      <formula>NOT(ISBLANK(C25))</formula>
    </cfRule>
  </conditionalFormatting>
  <conditionalFormatting sqref="C22:D22">
    <cfRule type="expression" dxfId="120" priority="3">
      <formula>NOT(ISBLANK(C22))</formula>
    </cfRule>
    <cfRule type="expression" dxfId="119" priority="4">
      <formula>($B$16="SI")</formula>
    </cfRule>
  </conditionalFormatting>
  <pageMargins left="0.70866141732283472" right="0.70866141732283472" top="0.74803149606299213" bottom="0.74803149606299213" header="0.31496062992125984" footer="0.31496062992125984"/>
  <pageSetup paperSize="9" scale="67" orientation="portrait" r:id="rId1"/>
  <headerFooter>
    <oddFooter>&amp;L&amp;8Unidad de Seguridad TIC
Dirección General de Tecnologías de la Información y Comunicaciones&amp;R&amp;8Página &amp;P de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474495-C9DF-4FA4-B76A-4B46F25D9BB5}">
          <x14:formula1>
            <xm:f>Param!$A$2:$A$3</xm:f>
          </x14:formula1>
          <xm:sqref>B16 B14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5BD1F-3EB7-44A1-AA05-738DD3EE415E}">
  <sheetPr codeName="Hoja5">
    <tabColor theme="8" tint="-0.499984740745262"/>
  </sheetPr>
  <dimension ref="A1:E53"/>
  <sheetViews>
    <sheetView zoomScaleNormal="100" zoomScaleSheetLayoutView="90" workbookViewId="0">
      <selection activeCell="C8" sqref="C8"/>
    </sheetView>
  </sheetViews>
  <sheetFormatPr baseColWidth="10" defaultColWidth="11.44140625" defaultRowHeight="14.4"/>
  <cols>
    <col min="1" max="1" width="31.77734375" customWidth="1"/>
    <col min="2" max="2" width="26.88671875" customWidth="1"/>
    <col min="3" max="3" width="25.88671875" customWidth="1"/>
    <col min="4" max="4" width="22.5546875" customWidth="1"/>
    <col min="5" max="5" width="11.88671875" bestFit="1" customWidth="1"/>
  </cols>
  <sheetData>
    <row r="1" spans="1:4" ht="25.8">
      <c r="A1" s="1" t="s">
        <v>76</v>
      </c>
    </row>
    <row r="2" spans="1:4" s="35" customFormat="1" ht="70.2" customHeight="1">
      <c r="A2" s="292" t="s">
        <v>1015</v>
      </c>
      <c r="B2" s="292"/>
      <c r="C2" s="292"/>
      <c r="D2" s="292"/>
    </row>
    <row r="3" spans="1:4" ht="21.6" thickBot="1">
      <c r="A3" s="3" t="s">
        <v>77</v>
      </c>
    </row>
    <row r="4" spans="1:4" ht="15" thickBot="1">
      <c r="A4" s="294" t="s">
        <v>78</v>
      </c>
      <c r="B4" s="294"/>
      <c r="C4" s="70"/>
      <c r="D4" s="7" t="s">
        <v>59</v>
      </c>
    </row>
    <row r="5" spans="1:4" ht="16.2" customHeight="1" thickTop="1" thickBot="1">
      <c r="A5" s="295" t="s">
        <v>79</v>
      </c>
      <c r="B5" s="295"/>
      <c r="C5" s="70"/>
      <c r="D5" s="67"/>
    </row>
    <row r="6" spans="1:4" ht="27.6" customHeight="1" thickTop="1">
      <c r="A6" s="289" t="s">
        <v>80</v>
      </c>
      <c r="B6" s="289"/>
      <c r="C6" s="289"/>
      <c r="D6" s="289"/>
    </row>
    <row r="7" spans="1:4" ht="131.4" customHeight="1">
      <c r="A7" s="303"/>
      <c r="B7" s="304"/>
      <c r="C7" s="304"/>
      <c r="D7" s="305"/>
    </row>
    <row r="8" spans="1:4" ht="55.35" customHeight="1">
      <c r="A8" s="6" t="s">
        <v>1011</v>
      </c>
      <c r="B8" s="6" t="s">
        <v>81</v>
      </c>
      <c r="C8" s="6" t="s">
        <v>733</v>
      </c>
      <c r="D8" s="6" t="s">
        <v>82</v>
      </c>
    </row>
    <row r="9" spans="1:4" ht="55.2" customHeight="1">
      <c r="A9" s="139"/>
      <c r="B9" s="139"/>
      <c r="C9" s="139"/>
      <c r="D9" s="140"/>
    </row>
    <row r="10" spans="1:4" ht="55.2" customHeight="1">
      <c r="A10" s="139"/>
      <c r="B10" s="139"/>
      <c r="C10" s="139"/>
      <c r="D10" s="140"/>
    </row>
    <row r="11" spans="1:4" ht="55.2" customHeight="1">
      <c r="A11" s="139"/>
      <c r="B11" s="139"/>
      <c r="C11" s="139"/>
      <c r="D11" s="140"/>
    </row>
    <row r="12" spans="1:4" ht="55.2" customHeight="1">
      <c r="A12" s="139"/>
      <c r="B12" s="139"/>
      <c r="C12" s="139"/>
      <c r="D12" s="140"/>
    </row>
    <row r="13" spans="1:4" ht="55.2" customHeight="1">
      <c r="A13" s="139"/>
      <c r="B13" s="139"/>
      <c r="C13" s="139"/>
      <c r="D13" s="140"/>
    </row>
    <row r="14" spans="1:4">
      <c r="A14" s="2"/>
    </row>
    <row r="15" spans="1:4" ht="21">
      <c r="A15" s="3" t="s">
        <v>83</v>
      </c>
    </row>
    <row r="16" spans="1:4" ht="15" thickBot="1">
      <c r="A16" s="296" t="s">
        <v>84</v>
      </c>
      <c r="B16" s="296"/>
      <c r="C16" s="11"/>
      <c r="D16" s="12" t="s">
        <v>59</v>
      </c>
    </row>
    <row r="17" spans="1:5">
      <c r="A17" s="13"/>
      <c r="B17" s="13"/>
      <c r="C17" s="62"/>
      <c r="D17" s="64"/>
    </row>
    <row r="18" spans="1:5" ht="32.1" customHeight="1">
      <c r="A18" s="297" t="s">
        <v>85</v>
      </c>
      <c r="B18" s="297"/>
      <c r="C18" s="306"/>
      <c r="D18" s="60"/>
    </row>
    <row r="19" spans="1:5">
      <c r="A19" s="14"/>
      <c r="B19" s="14"/>
      <c r="C19" s="306"/>
      <c r="D19" s="65"/>
    </row>
    <row r="20" spans="1:5" ht="21.6" customHeight="1">
      <c r="A20" s="297" t="s">
        <v>86</v>
      </c>
      <c r="B20" s="297"/>
      <c r="C20" s="63"/>
      <c r="D20" s="60"/>
    </row>
    <row r="21" spans="1:5">
      <c r="A21" s="14"/>
      <c r="B21" s="14"/>
      <c r="C21" s="63"/>
      <c r="D21" s="65"/>
    </row>
    <row r="22" spans="1:5" ht="25.35" customHeight="1">
      <c r="A22" s="297" t="s">
        <v>87</v>
      </c>
      <c r="B22" s="297"/>
      <c r="C22" s="63"/>
      <c r="D22" s="60"/>
      <c r="E22" s="34" t="b">
        <f>TDP!$D$22="SI"</f>
        <v>0</v>
      </c>
    </row>
    <row r="23" spans="1:5">
      <c r="A23" s="2"/>
    </row>
    <row r="24" spans="1:5" ht="21">
      <c r="A24" s="3" t="s">
        <v>88</v>
      </c>
    </row>
    <row r="25" spans="1:5" ht="15" thickBot="1">
      <c r="A25" s="294" t="s">
        <v>89</v>
      </c>
      <c r="B25" s="294"/>
      <c r="C25" s="5" t="s">
        <v>90</v>
      </c>
      <c r="D25" s="7" t="s">
        <v>59</v>
      </c>
    </row>
    <row r="26" spans="1:5">
      <c r="A26" s="298"/>
      <c r="B26" s="298"/>
      <c r="C26" s="16"/>
      <c r="D26" s="16"/>
    </row>
    <row r="27" spans="1:5" ht="31.5" customHeight="1">
      <c r="A27" s="299" t="s">
        <v>91</v>
      </c>
      <c r="B27" s="299"/>
      <c r="C27" s="310"/>
      <c r="D27" s="61"/>
    </row>
    <row r="28" spans="1:5" ht="83.4" customHeight="1">
      <c r="A28" s="4"/>
      <c r="B28" s="6" t="s">
        <v>92</v>
      </c>
      <c r="C28" s="310"/>
      <c r="D28" s="4"/>
    </row>
    <row r="29" spans="1:5">
      <c r="A29" s="16"/>
      <c r="B29" s="16"/>
      <c r="C29" s="16"/>
      <c r="D29" s="16"/>
    </row>
    <row r="30" spans="1:5">
      <c r="A30" s="2"/>
    </row>
    <row r="31" spans="1:5" ht="39" customHeight="1">
      <c r="A31" s="300" t="s">
        <v>93</v>
      </c>
      <c r="B31" s="300"/>
      <c r="C31" s="300"/>
      <c r="D31" s="300"/>
    </row>
    <row r="32" spans="1:5" ht="28.35" customHeight="1" thickBot="1">
      <c r="A32" s="294"/>
      <c r="B32" s="294"/>
      <c r="C32" s="5" t="s">
        <v>90</v>
      </c>
      <c r="D32" s="7" t="s">
        <v>59</v>
      </c>
    </row>
    <row r="33" spans="1:5" ht="15" customHeight="1">
      <c r="A33" s="309"/>
      <c r="B33" s="309"/>
      <c r="C33" s="8"/>
      <c r="D33" s="9"/>
    </row>
    <row r="34" spans="1:5" s="30" customFormat="1" ht="212.4" customHeight="1">
      <c r="A34" s="302" t="s">
        <v>94</v>
      </c>
      <c r="B34" s="302"/>
      <c r="C34" s="103"/>
      <c r="D34" s="61"/>
    </row>
    <row r="35" spans="1:5" ht="99.9" customHeight="1">
      <c r="A35" s="293" t="s">
        <v>95</v>
      </c>
      <c r="B35" s="293"/>
      <c r="C35" s="106" t="str">
        <f>IF(Memoria!C20="","",Memoria!C20)</f>
        <v/>
      </c>
      <c r="D35" s="4"/>
    </row>
    <row r="36" spans="1:5" s="30" customFormat="1" ht="93.6" customHeight="1">
      <c r="A36" s="302" t="s">
        <v>96</v>
      </c>
      <c r="B36" s="302"/>
      <c r="C36" s="101"/>
      <c r="D36" s="61"/>
    </row>
    <row r="37" spans="1:5" s="30" customFormat="1" ht="95.4" customHeight="1">
      <c r="A37" s="293" t="s">
        <v>97</v>
      </c>
      <c r="B37" s="293"/>
      <c r="C37" s="102"/>
      <c r="D37" s="31"/>
    </row>
    <row r="38" spans="1:5" ht="15" thickBot="1">
      <c r="A38" s="6"/>
      <c r="B38" s="6"/>
      <c r="C38" s="15"/>
      <c r="D38" s="41"/>
    </row>
    <row r="39" spans="1:5" ht="43.35" customHeight="1">
      <c r="A39" s="299" t="s">
        <v>98</v>
      </c>
      <c r="B39" s="301"/>
      <c r="C39" s="40"/>
      <c r="D39" s="61"/>
    </row>
    <row r="40" spans="1:5" ht="111.75" customHeight="1">
      <c r="A40" s="17"/>
      <c r="B40" s="15" t="s">
        <v>99</v>
      </c>
      <c r="C40" s="307"/>
      <c r="D40" s="307"/>
    </row>
    <row r="41" spans="1:5">
      <c r="A41" s="17"/>
      <c r="B41" s="17"/>
      <c r="C41" s="17"/>
      <c r="D41" s="18"/>
      <c r="E41" s="34" t="b">
        <f>OR(TDP!$D$39="SI",TDP!$D$36="SI")</f>
        <v>0</v>
      </c>
    </row>
    <row r="42" spans="1:5">
      <c r="A42" s="2"/>
    </row>
    <row r="43" spans="1:5" ht="40.35" customHeight="1">
      <c r="A43" s="300" t="s">
        <v>100</v>
      </c>
      <c r="B43" s="300"/>
      <c r="C43" s="300"/>
      <c r="D43" s="300"/>
    </row>
    <row r="44" spans="1:5" ht="15" thickBot="1">
      <c r="A44" s="294" t="s">
        <v>101</v>
      </c>
      <c r="B44" s="294"/>
      <c r="C44" s="5" t="s">
        <v>102</v>
      </c>
      <c r="D44" s="7" t="s">
        <v>59</v>
      </c>
    </row>
    <row r="45" spans="1:5" ht="15" thickBot="1">
      <c r="A45" s="308"/>
      <c r="B45" s="308"/>
      <c r="C45" s="17"/>
      <c r="D45" s="18"/>
    </row>
    <row r="46" spans="1:5" ht="27.75" customHeight="1" thickBot="1">
      <c r="A46" s="299" t="s">
        <v>103</v>
      </c>
      <c r="B46" s="301"/>
      <c r="C46" s="19"/>
      <c r="D46" s="20"/>
    </row>
    <row r="47" spans="1:5" ht="55.35" customHeight="1">
      <c r="A47" s="6"/>
      <c r="B47" s="6" t="s">
        <v>104</v>
      </c>
      <c r="C47" s="33"/>
      <c r="D47" s="4"/>
    </row>
    <row r="48" spans="1:5" ht="15" thickBot="1">
      <c r="A48" s="17"/>
      <c r="B48" s="17"/>
      <c r="C48" s="17"/>
      <c r="D48" s="18"/>
    </row>
    <row r="49" spans="1:5" ht="56.1" customHeight="1" thickBot="1">
      <c r="A49" s="299" t="s">
        <v>105</v>
      </c>
      <c r="B49" s="301"/>
      <c r="C49" s="19"/>
      <c r="D49" s="20"/>
    </row>
    <row r="50" spans="1:5">
      <c r="A50" s="6"/>
      <c r="B50" s="6"/>
      <c r="C50" s="32"/>
      <c r="D50" s="6"/>
    </row>
    <row r="51" spans="1:5">
      <c r="A51" s="17"/>
      <c r="B51" s="17"/>
      <c r="C51" s="17"/>
      <c r="D51" s="17"/>
    </row>
    <row r="52" spans="1:5" ht="15" thickBot="1">
      <c r="A52" s="21" t="s">
        <v>106</v>
      </c>
      <c r="B52" s="290" t="str">
        <f>IF(ISBLANK(TDP!$D$18),"",IF(TDP!$D$46="SI","El tratamiento NO debe ser objeto de EIPD",IF(TDP!$D$49="SI","El tratamiento SÍ debe ser objeto de EIPD",IF(TDP!$D$18="SI","El tratamiento SÍ debe ser objeto de EIPD.","El tratamiento NO debe ser objeto de EIPD"))))</f>
        <v/>
      </c>
      <c r="C52" s="291"/>
      <c r="D52" s="5"/>
      <c r="E52" s="43"/>
    </row>
    <row r="53" spans="1:5">
      <c r="A53" s="2"/>
    </row>
  </sheetData>
  <sheetProtection sheet="1" objects="1" scenarios="1"/>
  <mergeCells count="29">
    <mergeCell ref="A49:B49"/>
    <mergeCell ref="A36:B36"/>
    <mergeCell ref="A39:B39"/>
    <mergeCell ref="A7:D7"/>
    <mergeCell ref="C18:C19"/>
    <mergeCell ref="C40:D40"/>
    <mergeCell ref="A44:B44"/>
    <mergeCell ref="A45:B45"/>
    <mergeCell ref="A43:D43"/>
    <mergeCell ref="A33:B33"/>
    <mergeCell ref="A34:B34"/>
    <mergeCell ref="A37:B37"/>
    <mergeCell ref="C27:C28"/>
    <mergeCell ref="A6:D6"/>
    <mergeCell ref="B52:C52"/>
    <mergeCell ref="A2:D2"/>
    <mergeCell ref="A35:B35"/>
    <mergeCell ref="A4:B4"/>
    <mergeCell ref="A5:B5"/>
    <mergeCell ref="A16:B16"/>
    <mergeCell ref="A18:B18"/>
    <mergeCell ref="A32:B32"/>
    <mergeCell ref="A20:B20"/>
    <mergeCell ref="A22:B22"/>
    <mergeCell ref="A25:B25"/>
    <mergeCell ref="A26:B26"/>
    <mergeCell ref="A27:B27"/>
    <mergeCell ref="A31:D31"/>
    <mergeCell ref="A46:B46"/>
  </mergeCells>
  <conditionalFormatting sqref="A7">
    <cfRule type="expression" dxfId="118" priority="1">
      <formula>NOT(ISBLANK(A7))</formula>
    </cfRule>
    <cfRule type="expression" dxfId="117" priority="2">
      <formula>$D$5="SI"</formula>
    </cfRule>
  </conditionalFormatting>
  <conditionalFormatting sqref="A9:D13">
    <cfRule type="expression" dxfId="116" priority="3">
      <formula>NOT(ISBLANK(A9))</formula>
    </cfRule>
    <cfRule type="expression" dxfId="115" priority="4">
      <formula>$D$5="SI"</formula>
    </cfRule>
  </conditionalFormatting>
  <conditionalFormatting sqref="C18:C19">
    <cfRule type="expression" dxfId="114" priority="5">
      <formula>NOT(ISBLANK(C18))</formula>
    </cfRule>
    <cfRule type="expression" dxfId="113" priority="41">
      <formula>$D$18="SI"</formula>
    </cfRule>
  </conditionalFormatting>
  <conditionalFormatting sqref="C27:C28">
    <cfRule type="expression" dxfId="112" priority="50">
      <formula>$D$27="SI"</formula>
    </cfRule>
  </conditionalFormatting>
  <conditionalFormatting sqref="C34">
    <cfRule type="expression" dxfId="111" priority="49">
      <formula>$D$34="SI"</formula>
    </cfRule>
  </conditionalFormatting>
  <conditionalFormatting sqref="C36:C37">
    <cfRule type="expression" dxfId="110" priority="42">
      <formula>$D$36="SI"</formula>
    </cfRule>
  </conditionalFormatting>
  <conditionalFormatting sqref="C27:D27 C34:D34 C36:C37 C40">
    <cfRule type="expression" dxfId="109" priority="36">
      <formula>NOT(ISBLANK(C27))</formula>
    </cfRule>
  </conditionalFormatting>
  <conditionalFormatting sqref="C40:D40">
    <cfRule type="expression" dxfId="108" priority="46">
      <formula>$D$39="SI"</formula>
    </cfRule>
  </conditionalFormatting>
  <conditionalFormatting sqref="D5 D18 D20 D22 D36 D39">
    <cfRule type="expression" dxfId="107" priority="37">
      <formula>NOT(ISBLANK(D5))</formula>
    </cfRule>
  </conditionalFormatting>
  <conditionalFormatting sqref="D34 D36 D39 D18 D20 D22 D27">
    <cfRule type="expression" dxfId="106" priority="51">
      <formula>$D$5="SI"</formula>
    </cfRule>
  </conditionalFormatting>
  <conditionalFormatting sqref="D36 D39 D34">
    <cfRule type="expression" dxfId="105" priority="38">
      <formula>TERCERO=""</formula>
    </cfRule>
  </conditionalFormatting>
  <pageMargins left="0.70866141732283472" right="0.70866141732283472" top="0.74803149606299213" bottom="0.74803149606299213" header="0.31496062992125984" footer="0.31496062992125984"/>
  <pageSetup paperSize="9" scale="69" orientation="portrait" r:id="rId1"/>
  <headerFooter>
    <oddFooter>&amp;L&amp;8Unidad de Seguridad TIC
Dirección General de Tecnologías de la Información y Comunicaciones&amp;R&amp;8Página &amp;P de &amp;P</oddFooter>
  </headerFooter>
  <rowBreaks count="1" manualBreakCount="1">
    <brk id="30" max="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AF2FD5-F967-4A1A-8264-90C6A04095D4}">
          <x14:formula1>
            <xm:f>Param!$A$2:$A$3</xm:f>
          </x14:formula1>
          <xm:sqref>D18 D27 D22 D20 D34 D36 D39 D46 D49 D5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5213-6AC9-443D-A89B-C0749C89C530}">
  <sheetPr codeName="Hoja6">
    <tabColor theme="4" tint="0.39997558519241921"/>
  </sheetPr>
  <dimension ref="A1:E19"/>
  <sheetViews>
    <sheetView topLeftCell="A12" zoomScaleNormal="100" zoomScaleSheetLayoutView="70" workbookViewId="0">
      <selection activeCell="D24" sqref="D24"/>
    </sheetView>
  </sheetViews>
  <sheetFormatPr baseColWidth="10" defaultColWidth="11.44140625" defaultRowHeight="14.4"/>
  <cols>
    <col min="1" max="1" width="46" customWidth="1"/>
    <col min="2" max="2" width="7.109375" customWidth="1"/>
    <col min="3" max="3" width="2.5546875" customWidth="1"/>
    <col min="4" max="4" width="78.109375" customWidth="1"/>
    <col min="5" max="5" width="11.88671875" bestFit="1" customWidth="1"/>
  </cols>
  <sheetData>
    <row r="1" spans="1:4" ht="25.8">
      <c r="A1" s="84" t="s">
        <v>107</v>
      </c>
    </row>
    <row r="2" spans="1:4" ht="21.6" thickBot="1">
      <c r="A2" s="3" t="s">
        <v>108</v>
      </c>
    </row>
    <row r="3" spans="1:4" ht="15" thickBot="1">
      <c r="A3" s="76"/>
      <c r="B3" s="313" t="s">
        <v>59</v>
      </c>
      <c r="C3" s="313"/>
      <c r="D3" s="112" t="s">
        <v>102</v>
      </c>
    </row>
    <row r="4" spans="1:4" ht="153.6" customHeight="1" thickBot="1">
      <c r="A4" s="78" t="s">
        <v>109</v>
      </c>
      <c r="B4" s="311"/>
      <c r="C4" s="311"/>
      <c r="D4" s="113"/>
    </row>
    <row r="5" spans="1:4" ht="15" thickBot="1">
      <c r="A5" s="77"/>
      <c r="B5" s="114"/>
      <c r="C5" s="114"/>
      <c r="D5" s="116"/>
    </row>
    <row r="6" spans="1:4" ht="169.8" customHeight="1" thickBot="1">
      <c r="A6" s="78" t="s">
        <v>1010</v>
      </c>
      <c r="B6" s="115"/>
      <c r="C6" s="114"/>
      <c r="D6" s="113"/>
    </row>
    <row r="7" spans="1:4" ht="21">
      <c r="A7" s="3"/>
    </row>
    <row r="9" spans="1:4" ht="21">
      <c r="A9" s="3" t="s">
        <v>110</v>
      </c>
    </row>
    <row r="10" spans="1:4" ht="45" customHeight="1" thickBot="1">
      <c r="A10" s="292" t="s">
        <v>111</v>
      </c>
      <c r="B10" s="292"/>
      <c r="C10" s="292"/>
      <c r="D10" s="292"/>
    </row>
    <row r="11" spans="1:4" ht="15" thickBot="1">
      <c r="A11" s="76"/>
      <c r="B11" s="313" t="s">
        <v>59</v>
      </c>
      <c r="C11" s="313"/>
      <c r="D11" s="112" t="s">
        <v>102</v>
      </c>
    </row>
    <row r="12" spans="1:4" ht="143.4" customHeight="1" thickBot="1">
      <c r="A12" s="117" t="s">
        <v>112</v>
      </c>
      <c r="B12" s="311"/>
      <c r="C12" s="311"/>
      <c r="D12" s="113"/>
    </row>
    <row r="13" spans="1:4" ht="15" thickBot="1">
      <c r="A13" s="77"/>
      <c r="B13" s="114"/>
      <c r="C13" s="114"/>
      <c r="D13" s="116"/>
    </row>
    <row r="14" spans="1:4" ht="138" customHeight="1" thickBot="1">
      <c r="A14" s="117" t="s">
        <v>113</v>
      </c>
      <c r="B14" s="311"/>
      <c r="C14" s="311"/>
      <c r="D14" s="113"/>
    </row>
    <row r="15" spans="1:4" ht="15" thickBot="1">
      <c r="A15" s="77"/>
      <c r="B15" s="114"/>
      <c r="C15" s="114"/>
      <c r="D15" s="116"/>
    </row>
    <row r="16" spans="1:4" ht="128.4" customHeight="1" thickBot="1">
      <c r="A16" s="117" t="s">
        <v>114</v>
      </c>
      <c r="B16" s="311"/>
      <c r="C16" s="311"/>
      <c r="D16" s="113"/>
    </row>
    <row r="17" spans="1:5" ht="15" thickBot="1">
      <c r="A17" s="77"/>
      <c r="B17" s="114"/>
      <c r="C17" s="114"/>
      <c r="D17" s="116"/>
    </row>
    <row r="18" spans="1:5" ht="15" thickBot="1">
      <c r="A18" s="78" t="s">
        <v>115</v>
      </c>
      <c r="B18" s="312" t="str">
        <f>IF(AND('Necesidad y Proporcionalidad'!$B$12="",'Necesidad y Proporcionalidad'!$B$14="",'Necesidad y Proporcionalidad'!$B$16=""),"Pendiente cumplimentar el formulario.","Las operaciones del tratamiento "&amp;IF(AND('Necesidad y Proporcionalidad'!$B$4="SI",'Necesidad y Proporcionalidad'!$B$12="SI",'Necesidad y Proporcionalidad'!$B$14="SI",'Necesidad y Proporcionalidad'!$B$16="SI"),"son","no son")&amp;" necesarias y proporcionales.")</f>
        <v>Pendiente cumplimentar el formulario.</v>
      </c>
      <c r="C18" s="312"/>
      <c r="D18" s="312"/>
      <c r="E18" s="34" t="e">
        <f>AND('Necesidad y Proporcionalidad'!$B$12="SI",'Necesidad y Proporcionalidad'!$B$14="SI",'Necesidad y Proporcionalidad'!$B$16="SI",'Necesidad y Proporcionalidad'!#REF!="SI")</f>
        <v>#REF!</v>
      </c>
    </row>
    <row r="19" spans="1:5">
      <c r="A19" s="2"/>
      <c r="E19" s="34" t="e">
        <f>AND('Necesidad y Proporcionalidad'!$B$12="",'Necesidad y Proporcionalidad'!$B$14="",'Necesidad y Proporcionalidad'!$B$16="",'Necesidad y Proporcionalidad'!#REF!="")</f>
        <v>#REF!</v>
      </c>
    </row>
  </sheetData>
  <sheetProtection sheet="1" objects="1" scenarios="1"/>
  <mergeCells count="8">
    <mergeCell ref="B16:C16"/>
    <mergeCell ref="B18:D18"/>
    <mergeCell ref="A10:D10"/>
    <mergeCell ref="B3:C3"/>
    <mergeCell ref="B4:C4"/>
    <mergeCell ref="B11:C11"/>
    <mergeCell ref="B12:C12"/>
    <mergeCell ref="B14:C14"/>
  </mergeCells>
  <conditionalFormatting sqref="B4:D6">
    <cfRule type="expression" dxfId="104" priority="4">
      <formula>NOT(ISBLANK(B4))</formula>
    </cfRule>
  </conditionalFormatting>
  <conditionalFormatting sqref="B12:D17">
    <cfRule type="expression" dxfId="103" priority="1">
      <formula>NOT(ISBLANK(B12))</formula>
    </cfRule>
  </conditionalFormatting>
  <conditionalFormatting sqref="B18:D18">
    <cfRule type="expression" dxfId="102" priority="6">
      <formula>AND(B12="SI",B14="SI",B16="SI",#REF!="SI")</formula>
    </cfRule>
  </conditionalFormatting>
  <pageMargins left="0.70866141732283472" right="0.70866141732283472" top="0.74803149606299213" bottom="0.74803149606299213" header="0.31496062992125984" footer="0.31496062992125984"/>
  <pageSetup paperSize="9" scale="59" orientation="portrait" r:id="rId1"/>
  <headerFooter>
    <oddFooter>&amp;L&amp;8Unidad de Seguridad TIC
Dirección General de Tecnologías de la Información y Comunicaciones&amp;R&amp;8Página &amp;P de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9DCA20C-5677-4810-830E-C4363F993C93}">
          <x14:formula1>
            <xm:f>Param!$A$2:$A$3</xm:f>
          </x14:formula1>
          <xm:sqref>B4:C4 B12:C12 B14:C14 B16:C16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2345-C844-48EE-9420-86308EF69957}">
  <sheetPr codeName="Hoja7">
    <tabColor theme="2" tint="-0.89999084444715716"/>
  </sheetPr>
  <dimension ref="A1:F55"/>
  <sheetViews>
    <sheetView topLeftCell="A15" zoomScale="90" zoomScaleNormal="90" workbookViewId="0">
      <selection activeCell="D43" sqref="D43"/>
    </sheetView>
  </sheetViews>
  <sheetFormatPr baseColWidth="10" defaultColWidth="11.44140625" defaultRowHeight="14.4"/>
  <cols>
    <col min="1" max="1" width="24.44140625" customWidth="1"/>
    <col min="2" max="2" width="38.109375" customWidth="1"/>
    <col min="3" max="3" width="32" customWidth="1"/>
    <col min="4" max="4" width="30.44140625" customWidth="1"/>
    <col min="5" max="5" width="31" customWidth="1"/>
    <col min="6" max="6" width="26.109375" customWidth="1"/>
  </cols>
  <sheetData>
    <row r="1" spans="1:4" s="1" customFormat="1" ht="32.4" customHeight="1">
      <c r="A1" s="1" t="s">
        <v>116</v>
      </c>
    </row>
    <row r="2" spans="1:4" ht="43.2" customHeight="1">
      <c r="A2" s="315" t="s">
        <v>117</v>
      </c>
      <c r="B2" s="316"/>
      <c r="C2" s="316"/>
      <c r="D2" s="316"/>
    </row>
    <row r="3" spans="1:4" ht="18.600000000000001" customHeight="1">
      <c r="A3" s="315" t="s">
        <v>118</v>
      </c>
      <c r="B3" s="316"/>
      <c r="C3" s="316"/>
      <c r="D3" s="316"/>
    </row>
    <row r="5" spans="1:4" s="42" customFormat="1"/>
    <row r="6" spans="1:4" s="42" customFormat="1"/>
    <row r="37" spans="1:6">
      <c r="A37" s="2"/>
    </row>
    <row r="38" spans="1:6" ht="38.1" customHeight="1">
      <c r="A38" s="71" t="s">
        <v>119</v>
      </c>
    </row>
    <row r="39" spans="1:6" ht="46.8" customHeight="1">
      <c r="A39" s="315" t="s">
        <v>120</v>
      </c>
      <c r="B39" s="316"/>
      <c r="C39" s="316"/>
      <c r="D39" s="316"/>
    </row>
    <row r="40" spans="1:6" ht="15" thickBot="1">
      <c r="A40" s="2"/>
    </row>
    <row r="41" spans="1:6" ht="21" thickBot="1">
      <c r="A41" s="121" t="s">
        <v>121</v>
      </c>
      <c r="B41" s="22" t="s">
        <v>122</v>
      </c>
      <c r="C41" s="23" t="s">
        <v>123</v>
      </c>
      <c r="D41" s="23" t="s">
        <v>124</v>
      </c>
      <c r="E41" s="23" t="s">
        <v>125</v>
      </c>
      <c r="F41" s="23" t="s">
        <v>126</v>
      </c>
    </row>
    <row r="42" spans="1:6" ht="86.25" customHeight="1" thickBot="1">
      <c r="A42" s="24" t="s">
        <v>127</v>
      </c>
      <c r="B42" s="122"/>
      <c r="C42" s="122"/>
      <c r="D42" s="122"/>
      <c r="E42" s="122"/>
      <c r="F42" s="122"/>
    </row>
    <row r="43" spans="1:6" ht="84.75" customHeight="1" thickBot="1">
      <c r="A43" s="25" t="s">
        <v>128</v>
      </c>
      <c r="B43" s="122"/>
      <c r="C43" s="122"/>
      <c r="D43" s="122"/>
      <c r="E43" s="122"/>
      <c r="F43" s="122"/>
    </row>
    <row r="44" spans="1:6" ht="88.5" customHeight="1" thickBot="1">
      <c r="A44" s="25" t="s">
        <v>129</v>
      </c>
      <c r="B44" s="122"/>
      <c r="C44" s="122"/>
      <c r="D44" s="122"/>
      <c r="E44" s="122"/>
      <c r="F44" s="122"/>
    </row>
    <row r="45" spans="1:6" ht="84" customHeight="1" thickBot="1">
      <c r="A45" s="25" t="s">
        <v>130</v>
      </c>
      <c r="B45" s="122"/>
      <c r="C45" s="122"/>
      <c r="D45" s="122"/>
      <c r="E45" s="122"/>
      <c r="F45" s="122"/>
    </row>
    <row r="46" spans="1:6">
      <c r="A46" s="26"/>
      <c r="B46" s="10"/>
      <c r="C46" s="10"/>
      <c r="D46" s="10"/>
      <c r="E46" s="10"/>
      <c r="F46" s="10"/>
    </row>
    <row r="47" spans="1:6" ht="61.35" customHeight="1">
      <c r="A47" s="317" t="s">
        <v>131</v>
      </c>
      <c r="B47" s="263"/>
      <c r="C47" s="263"/>
      <c r="D47" s="263"/>
      <c r="E47" s="10"/>
      <c r="F47" s="10"/>
    </row>
    <row r="48" spans="1:6" ht="32.4" customHeight="1">
      <c r="A48" s="317" t="s">
        <v>132</v>
      </c>
      <c r="B48" s="263"/>
      <c r="C48" s="263"/>
      <c r="D48" s="263"/>
      <c r="E48" s="10"/>
      <c r="F48" s="10"/>
    </row>
    <row r="49" spans="1:6" ht="37.35" customHeight="1">
      <c r="A49" s="317" t="s">
        <v>133</v>
      </c>
      <c r="B49" s="263"/>
      <c r="C49" s="263"/>
      <c r="D49" s="263"/>
      <c r="E49" s="10"/>
      <c r="F49" s="10"/>
    </row>
    <row r="50" spans="1:6" ht="47.1" customHeight="1">
      <c r="A50" s="317" t="s">
        <v>134</v>
      </c>
      <c r="B50" s="263"/>
      <c r="C50" s="263"/>
      <c r="D50" s="263"/>
      <c r="E50" s="10"/>
      <c r="F50" s="10"/>
    </row>
    <row r="51" spans="1:6" ht="29.1" customHeight="1">
      <c r="A51" s="317" t="s">
        <v>135</v>
      </c>
      <c r="B51" s="263"/>
      <c r="C51" s="263"/>
      <c r="D51" s="263"/>
      <c r="E51" s="10"/>
      <c r="F51" s="10"/>
    </row>
    <row r="52" spans="1:6" ht="29.4" customHeight="1"/>
    <row r="53" spans="1:6" ht="21.6" thickBot="1">
      <c r="A53" s="71" t="s">
        <v>136</v>
      </c>
    </row>
    <row r="54" spans="1:6">
      <c r="A54" s="254" t="s">
        <v>137</v>
      </c>
      <c r="B54" s="256"/>
      <c r="C54" s="314"/>
      <c r="D54" s="314"/>
    </row>
    <row r="55" spans="1:6" ht="43.5" customHeight="1" thickBot="1">
      <c r="A55" s="255"/>
      <c r="B55" s="256"/>
      <c r="C55" s="314"/>
      <c r="D55" s="314"/>
    </row>
  </sheetData>
  <mergeCells count="10">
    <mergeCell ref="B54:D55"/>
    <mergeCell ref="A2:D2"/>
    <mergeCell ref="A47:D47"/>
    <mergeCell ref="A48:D48"/>
    <mergeCell ref="A49:D49"/>
    <mergeCell ref="A50:D50"/>
    <mergeCell ref="A51:D51"/>
    <mergeCell ref="A39:D39"/>
    <mergeCell ref="A3:D3"/>
    <mergeCell ref="A54:A55"/>
  </mergeCells>
  <conditionalFormatting sqref="B54">
    <cfRule type="expression" dxfId="101" priority="3">
      <formula>NOT(ISBLANK(B54))</formula>
    </cfRule>
  </conditionalFormatting>
  <conditionalFormatting sqref="B42:F45">
    <cfRule type="expression" dxfId="100" priority="1">
      <formula>NOT(ISBLANK(B42))</formula>
    </cfRule>
  </conditionalFormatting>
  <conditionalFormatting sqref="E42:E45">
    <cfRule type="expression" dxfId="99" priority="2">
      <formula>NOT(CESION_SI)</formula>
    </cfRule>
  </conditionalFormatting>
  <pageMargins left="0.70866141732283472" right="0.70866141732283472" top="0.74803149606299213" bottom="0.74803149606299213" header="0.31496062992125984" footer="0.31496062992125984"/>
  <pageSetup paperSize="9" scale="47" orientation="portrait" r:id="rId1"/>
  <headerFooter>
    <oddFooter>&amp;L&amp;8Unidad de Seguridad TIC
Dirección General de Tecnologías de la Información y Comunicaciones&amp;R&amp;8Página &amp;P de &amp;P</oddFooter>
  </headerFooter>
  <rowBreaks count="1" manualBreakCount="1">
    <brk id="37" max="1638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AAB3-C047-412B-B49B-F8AACEC16188}">
  <sheetPr codeName="Hoja8">
    <tabColor theme="2" tint="-0.89999084444715716"/>
  </sheetPr>
  <dimension ref="A1:D45"/>
  <sheetViews>
    <sheetView zoomScaleNormal="100" workbookViewId="0">
      <selection activeCell="B34" sqref="B34:D37"/>
    </sheetView>
  </sheetViews>
  <sheetFormatPr baseColWidth="10" defaultColWidth="11.44140625" defaultRowHeight="14.4"/>
  <cols>
    <col min="1" max="1" width="24.44140625" customWidth="1"/>
    <col min="2" max="2" width="38.109375" customWidth="1"/>
    <col min="3" max="3" width="32" customWidth="1"/>
    <col min="4" max="4" width="30.44140625" customWidth="1"/>
    <col min="5" max="5" width="31" customWidth="1"/>
    <col min="6" max="6" width="26.109375" customWidth="1"/>
  </cols>
  <sheetData>
    <row r="1" spans="1:4" s="1" customFormat="1" ht="32.4" customHeight="1">
      <c r="A1" s="84" t="s">
        <v>138</v>
      </c>
    </row>
    <row r="2" spans="1:4" ht="21">
      <c r="A2" s="71" t="s">
        <v>139</v>
      </c>
    </row>
    <row r="3" spans="1:4" ht="59.4" customHeight="1">
      <c r="A3" s="80" t="s">
        <v>140</v>
      </c>
      <c r="B3" s="252"/>
      <c r="C3" s="253"/>
      <c r="D3" s="253"/>
    </row>
    <row r="4" spans="1:4">
      <c r="A4" s="26"/>
      <c r="B4" s="81"/>
      <c r="C4" s="81"/>
      <c r="D4" s="81"/>
    </row>
    <row r="5" spans="1:4" ht="20.399999999999999">
      <c r="A5" s="80" t="s">
        <v>141</v>
      </c>
      <c r="B5" s="252"/>
      <c r="C5" s="253"/>
      <c r="D5" s="253"/>
    </row>
    <row r="6" spans="1:4">
      <c r="A6" s="26"/>
      <c r="B6" s="81"/>
      <c r="C6" s="81"/>
      <c r="D6" s="81"/>
    </row>
    <row r="7" spans="1:4" ht="40.799999999999997">
      <c r="A7" s="80" t="s">
        <v>142</v>
      </c>
      <c r="B7" s="252"/>
      <c r="C7" s="253"/>
      <c r="D7" s="253"/>
    </row>
    <row r="8" spans="1:4">
      <c r="A8" s="26"/>
      <c r="B8" s="81"/>
      <c r="C8" s="81"/>
      <c r="D8" s="81"/>
    </row>
    <row r="9" spans="1:4" ht="40.799999999999997">
      <c r="A9" s="80" t="s">
        <v>143</v>
      </c>
      <c r="B9" s="252"/>
      <c r="C9" s="253"/>
      <c r="D9" s="253"/>
    </row>
    <row r="10" spans="1:4">
      <c r="A10" s="26"/>
      <c r="B10" s="81"/>
      <c r="C10" s="81"/>
      <c r="D10" s="81"/>
    </row>
    <row r="11" spans="1:4" ht="61.2">
      <c r="A11" s="80" t="s">
        <v>144</v>
      </c>
      <c r="B11" s="252"/>
      <c r="C11" s="253"/>
      <c r="D11" s="253"/>
    </row>
    <row r="12" spans="1:4">
      <c r="A12" s="82"/>
      <c r="B12" s="83"/>
      <c r="C12" s="83"/>
      <c r="D12" s="83"/>
    </row>
    <row r="13" spans="1:4">
      <c r="A13" s="80" t="s">
        <v>145</v>
      </c>
      <c r="B13" s="252"/>
      <c r="C13" s="253"/>
      <c r="D13" s="253"/>
    </row>
    <row r="14" spans="1:4">
      <c r="A14" s="26"/>
      <c r="B14" s="81"/>
      <c r="C14" s="81"/>
      <c r="D14" s="81"/>
    </row>
    <row r="15" spans="1:4" ht="40.799999999999997">
      <c r="A15" s="80" t="s">
        <v>146</v>
      </c>
      <c r="B15" s="252"/>
      <c r="C15" s="253"/>
      <c r="D15" s="253"/>
    </row>
    <row r="16" spans="1:4">
      <c r="A16" s="26"/>
      <c r="B16" s="81"/>
      <c r="C16" s="81"/>
      <c r="D16" s="81"/>
    </row>
    <row r="17" spans="1:4" ht="51">
      <c r="A17" s="80" t="s">
        <v>147</v>
      </c>
      <c r="B17" s="252"/>
      <c r="C17" s="253"/>
      <c r="D17" s="253"/>
    </row>
    <row r="18" spans="1:4">
      <c r="A18" s="2"/>
    </row>
    <row r="20" spans="1:4" ht="21.6" thickBot="1">
      <c r="A20" s="71" t="s">
        <v>148</v>
      </c>
    </row>
    <row r="21" spans="1:4">
      <c r="A21" s="254" t="s">
        <v>149</v>
      </c>
      <c r="B21" s="256"/>
      <c r="C21" s="253"/>
      <c r="D21" s="253"/>
    </row>
    <row r="22" spans="1:4" ht="15" thickBot="1">
      <c r="A22" s="255"/>
      <c r="B22" s="256"/>
      <c r="C22" s="253"/>
      <c r="D22" s="253"/>
    </row>
    <row r="23" spans="1:4">
      <c r="A23" s="254" t="s">
        <v>150</v>
      </c>
      <c r="B23" s="256"/>
      <c r="C23" s="253"/>
      <c r="D23" s="253"/>
    </row>
    <row r="24" spans="1:4" ht="15" thickBot="1">
      <c r="A24" s="255"/>
      <c r="B24" s="256"/>
      <c r="C24" s="253"/>
      <c r="D24" s="253"/>
    </row>
    <row r="25" spans="1:4">
      <c r="A25" s="254" t="s">
        <v>151</v>
      </c>
      <c r="B25" s="256"/>
      <c r="C25" s="253"/>
      <c r="D25" s="253"/>
    </row>
    <row r="26" spans="1:4" ht="15" thickBot="1">
      <c r="A26" s="255"/>
      <c r="B26" s="256"/>
      <c r="C26" s="253"/>
      <c r="D26" s="253"/>
    </row>
    <row r="28" spans="1:4" ht="15" thickBot="1"/>
    <row r="29" spans="1:4">
      <c r="A29" s="254" t="s">
        <v>152</v>
      </c>
      <c r="B29" s="256"/>
      <c r="C29" s="253"/>
      <c r="D29" s="253"/>
    </row>
    <row r="30" spans="1:4" ht="15" thickBot="1">
      <c r="A30" s="255"/>
      <c r="B30" s="256"/>
      <c r="C30" s="253"/>
      <c r="D30" s="253"/>
    </row>
    <row r="31" spans="1:4">
      <c r="A31" s="254" t="s">
        <v>137</v>
      </c>
      <c r="B31" s="258" t="str">
        <f>IF(Contexto_externo="","",Contexto_externo)</f>
        <v/>
      </c>
      <c r="C31" s="259"/>
      <c r="D31" s="259"/>
    </row>
    <row r="32" spans="1:4" ht="15" thickBot="1">
      <c r="A32" s="255"/>
      <c r="B32" s="258"/>
      <c r="C32" s="259"/>
      <c r="D32" s="259"/>
    </row>
    <row r="33" spans="1:4" ht="15" thickBot="1"/>
    <row r="34" spans="1:4">
      <c r="A34" s="254" t="s">
        <v>153</v>
      </c>
      <c r="B34" s="256"/>
      <c r="C34" s="253"/>
      <c r="D34" s="253"/>
    </row>
    <row r="35" spans="1:4">
      <c r="A35" s="257"/>
      <c r="B35" s="256"/>
      <c r="C35" s="253"/>
      <c r="D35" s="253"/>
    </row>
    <row r="36" spans="1:4">
      <c r="A36" s="257"/>
      <c r="B36" s="256"/>
      <c r="C36" s="253"/>
      <c r="D36" s="253"/>
    </row>
    <row r="37" spans="1:4" ht="36.6" customHeight="1" thickBot="1">
      <c r="A37" s="255"/>
      <c r="B37" s="256"/>
      <c r="C37" s="253"/>
      <c r="D37" s="253"/>
    </row>
    <row r="39" spans="1:4" ht="21.6" thickBot="1">
      <c r="A39" s="71" t="s">
        <v>154</v>
      </c>
    </row>
    <row r="40" spans="1:4" s="30" customFormat="1" ht="120.75" customHeight="1" thickBot="1">
      <c r="A40" s="79" t="s">
        <v>155</v>
      </c>
      <c r="B40" s="250"/>
      <c r="C40" s="251"/>
      <c r="D40" s="251"/>
    </row>
    <row r="41" spans="1:4" s="30" customFormat="1" ht="104.25" customHeight="1">
      <c r="A41" s="79" t="s">
        <v>156</v>
      </c>
      <c r="B41" s="250"/>
      <c r="C41" s="251"/>
      <c r="D41" s="251"/>
    </row>
    <row r="42" spans="1:4">
      <c r="A42" s="2"/>
    </row>
    <row r="43" spans="1:4" ht="21.6" thickBot="1">
      <c r="A43" s="71" t="s">
        <v>157</v>
      </c>
    </row>
    <row r="44" spans="1:4" s="30" customFormat="1" ht="119.25" customHeight="1">
      <c r="A44" s="79" t="s">
        <v>158</v>
      </c>
      <c r="B44" s="250"/>
      <c r="C44" s="251"/>
      <c r="D44" s="251"/>
    </row>
    <row r="45" spans="1:4">
      <c r="A45" s="2"/>
    </row>
  </sheetData>
  <sheetProtection sheet="1" objects="1" scenarios="1"/>
  <mergeCells count="23">
    <mergeCell ref="A34:A37"/>
    <mergeCell ref="B34:D37"/>
    <mergeCell ref="A25:A26"/>
    <mergeCell ref="B25:D26"/>
    <mergeCell ref="A29:A30"/>
    <mergeCell ref="B29:D30"/>
    <mergeCell ref="A31:A32"/>
    <mergeCell ref="B31:D32"/>
    <mergeCell ref="B13:D13"/>
    <mergeCell ref="A21:A22"/>
    <mergeCell ref="B21:D22"/>
    <mergeCell ref="A23:A24"/>
    <mergeCell ref="B23:D24"/>
    <mergeCell ref="B3:D3"/>
    <mergeCell ref="B5:D5"/>
    <mergeCell ref="B7:D7"/>
    <mergeCell ref="B9:D9"/>
    <mergeCell ref="B11:D11"/>
    <mergeCell ref="B40:D40"/>
    <mergeCell ref="B41:D41"/>
    <mergeCell ref="B44:D44"/>
    <mergeCell ref="B15:D15"/>
    <mergeCell ref="B17:D17"/>
  </mergeCells>
  <conditionalFormatting sqref="B3 B5 B7 B9 B11 B13 B15 B17">
    <cfRule type="expression" dxfId="98" priority="3">
      <formula>NOT(ISBLANK(B3))</formula>
    </cfRule>
  </conditionalFormatting>
  <conditionalFormatting sqref="B5 B7 B9 B11">
    <cfRule type="expression" dxfId="97" priority="6">
      <formula>NOT(CONSEN_SI)</formula>
    </cfRule>
  </conditionalFormatting>
  <conditionalFormatting sqref="B13 B15 B17">
    <cfRule type="expression" dxfId="96" priority="5">
      <formula>NOT(CESION_SI)</formula>
    </cfRule>
  </conditionalFormatting>
  <conditionalFormatting sqref="B21 B23 B25">
    <cfRule type="expression" dxfId="95" priority="8">
      <formula>NOT(ISBLANK(B21))</formula>
    </cfRule>
  </conditionalFormatting>
  <conditionalFormatting sqref="B29">
    <cfRule type="expression" dxfId="94" priority="1">
      <formula>NOT(ISBLANK(B29))</formula>
    </cfRule>
  </conditionalFormatting>
  <conditionalFormatting sqref="B31">
    <cfRule type="expression" dxfId="93" priority="12">
      <formula>NOT(ISBLANK(B31))</formula>
    </cfRule>
  </conditionalFormatting>
  <conditionalFormatting sqref="B34">
    <cfRule type="expression" dxfId="92" priority="7">
      <formula>NOT(ISBLANK(B34))</formula>
    </cfRule>
  </conditionalFormatting>
  <conditionalFormatting sqref="B40:B41 B44">
    <cfRule type="expression" dxfId="91" priority="2">
      <formula>NOT(ISBLANK(B40))</formula>
    </cfRule>
  </conditionalFormatting>
  <pageMargins left="0.70866141732283472" right="0.70866141732283472" top="0.74803149606299213" bottom="0.74803149606299213" header="0.31496062992125984" footer="0.31496062992125984"/>
  <pageSetup paperSize="9" scale="69" orientation="portrait" r:id="rId1"/>
  <headerFooter>
    <oddFooter>&amp;L&amp;8Unidad de Seguridad TIC
Dirección General de Tecnologías de la Información y Comunicaciones&amp;R&amp;8Página &amp;P de &amp;P</oddFooter>
  </headerFooter>
  <rowBreaks count="1" manualBreakCount="1">
    <brk id="38"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6FC1A4DD40224196DA0A54392F4884" ma:contentTypeVersion="13" ma:contentTypeDescription="Crear nuevo documento." ma:contentTypeScope="" ma:versionID="c0222bbfd580da2ece7f70dd849855b3">
  <xsd:schema xmlns:xsd="http://www.w3.org/2001/XMLSchema" xmlns:xs="http://www.w3.org/2001/XMLSchema" xmlns:p="http://schemas.microsoft.com/office/2006/metadata/properties" xmlns:ns2="33f1c8e7-db12-4373-a31d-4c7816cf22de" xmlns:ns3="7375a243-9bc5-4913-b782-ffc964da033f" targetNamespace="http://schemas.microsoft.com/office/2006/metadata/properties" ma:root="true" ma:fieldsID="bc5be8ebd96c5ff9545547aec0781cd8" ns2:_="" ns3:_="">
    <xsd:import namespace="33f1c8e7-db12-4373-a31d-4c7816cf22de"/>
    <xsd:import namespace="7375a243-9bc5-4913-b782-ffc964da03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SearchProperties" minOccurs="0"/>
                <xsd:element ref="ns2:MediaServiceDateTaken" minOccurs="0"/>
                <xsd:element ref="ns2:Comentar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1c8e7-db12-4373-a31d-4c7816cf22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681f248e-c3d7-47dd-9561-97a85f8835da"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Comentario" ma:index="20" nillable="true" ma:displayName="Comentario" ma:format="Dropdown" ma:internalName="Comentari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75a243-9bc5-4913-b782-ffc964da033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c02a6af-c35c-4e7b-b422-7b1963b2e487}" ma:internalName="TaxCatchAll" ma:showField="CatchAllData" ma:web="7375a243-9bc5-4913-b782-ffc964da03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375a243-9bc5-4913-b782-ffc964da033f" xsi:nil="true"/>
    <lcf76f155ced4ddcb4097134ff3c332f xmlns="33f1c8e7-db12-4373-a31d-4c7816cf22de">
      <Terms xmlns="http://schemas.microsoft.com/office/infopath/2007/PartnerControls"/>
    </lcf76f155ced4ddcb4097134ff3c332f>
    <Comentario xmlns="33f1c8e7-db12-4373-a31d-4c7816cf22de" xsi:nil="true"/>
  </documentManagement>
</p:properties>
</file>

<file path=customXml/itemProps1.xml><?xml version="1.0" encoding="utf-8"?>
<ds:datastoreItem xmlns:ds="http://schemas.openxmlformats.org/officeDocument/2006/customXml" ds:itemID="{EB58E383-F645-4D52-9C75-931664FE4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1c8e7-db12-4373-a31d-4c7816cf22de"/>
    <ds:schemaRef ds:uri="7375a243-9bc5-4913-b782-ffc964da03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F5596A-BC3F-4941-B07E-2FF5EC9187F6}">
  <ds:schemaRefs>
    <ds:schemaRef ds:uri="http://schemas.microsoft.com/sharepoint/v3/contenttype/forms"/>
  </ds:schemaRefs>
</ds:datastoreItem>
</file>

<file path=customXml/itemProps3.xml><?xml version="1.0" encoding="utf-8"?>
<ds:datastoreItem xmlns:ds="http://schemas.openxmlformats.org/officeDocument/2006/customXml" ds:itemID="{ADAE9999-1DAF-43E1-95A9-F8EDBF02E380}">
  <ds:schemaRefs>
    <ds:schemaRef ds:uri="http://purl.org/dc/elements/1.1/"/>
    <ds:schemaRef ds:uri="33f1c8e7-db12-4373-a31d-4c7816cf22de"/>
    <ds:schemaRef ds:uri="http://schemas.microsoft.com/office/infopath/2007/PartnerControls"/>
    <ds:schemaRef ds:uri="http://purl.org/dc/terms/"/>
    <ds:schemaRef ds:uri="http://schemas.microsoft.com/office/2006/metadata/properties"/>
    <ds:schemaRef ds:uri="http://schemas.microsoft.com/office/2006/documentManagement/types"/>
    <ds:schemaRef ds:uri="7375a243-9bc5-4913-b782-ffc964da033f"/>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f790c0b-1f11-4877-a4df-f835ab8e7e1f}" enabled="0" method="" siteId="{6f790c0b-1f11-4877-a4df-f835ab8e7e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Param</vt:lpstr>
      <vt:lpstr>INICIO_EIPD</vt:lpstr>
      <vt:lpstr>INICIO</vt:lpstr>
      <vt:lpstr>RegCambios</vt:lpstr>
      <vt:lpstr>Memoria</vt:lpstr>
      <vt:lpstr>TDP</vt:lpstr>
      <vt:lpstr>Necesidad y Proporcionalidad</vt:lpstr>
      <vt:lpstr>CicloVida</vt:lpstr>
      <vt:lpstr>Contexto</vt:lpstr>
      <vt:lpstr>Datos Tratados</vt:lpstr>
      <vt:lpstr>Categorización</vt:lpstr>
      <vt:lpstr>DdA preliminar (OLD)</vt:lpstr>
      <vt:lpstr>DdA preliminar</vt:lpstr>
      <vt:lpstr>Sistema</vt:lpstr>
      <vt:lpstr>Riesgos</vt:lpstr>
      <vt:lpstr>AEPD_RiesgoGestion</vt:lpstr>
      <vt:lpstr>AEPD_RiesgoGob</vt:lpstr>
      <vt:lpstr>AEPD_RiesgoSeg</vt:lpstr>
      <vt:lpstr>Riesgos v2</vt:lpstr>
      <vt:lpstr>APDCAT_RiesgoIA</vt:lpstr>
      <vt:lpstr>Plan de Acción</vt:lpstr>
      <vt:lpstr>'Datos Tratados'!_ftn1</vt:lpstr>
      <vt:lpstr>'Datos Tratados'!_ftnref1</vt:lpstr>
      <vt:lpstr>Sistema!_Toc71708636</vt:lpstr>
      <vt:lpstr>AEPD_RiesgoGestion!Área_de_impresión</vt:lpstr>
      <vt:lpstr>AEPD_RiesgoGob!Área_de_impresión</vt:lpstr>
      <vt:lpstr>AEPD_RiesgoSeg!Área_de_impresión</vt:lpstr>
      <vt:lpstr>APDCAT_RiesgoIA!Área_de_impresión</vt:lpstr>
      <vt:lpstr>Categorización!Área_de_impresión</vt:lpstr>
      <vt:lpstr>'DdA preliminar (OLD)'!Área_de_impresión</vt:lpstr>
      <vt:lpstr>INICIO!Área_de_impresión</vt:lpstr>
      <vt:lpstr>INICIO_EIPD!Área_de_impresión</vt:lpstr>
      <vt:lpstr>Memoria!Área_de_impresión</vt:lpstr>
      <vt:lpstr>'Necesidad y Proporcionalidad'!Área_de_impresión</vt:lpstr>
      <vt:lpstr>'Plan de Acción'!Área_de_impresión</vt:lpstr>
      <vt:lpstr>Riesgos!Área_de_impresión</vt:lpstr>
      <vt:lpstr>Sistema!Área_de_impresión</vt:lpstr>
      <vt:lpstr>TDP!Área_de_impresión</vt:lpstr>
      <vt:lpstr>CESION_SI</vt:lpstr>
      <vt:lpstr>CONSEN_SI</vt:lpstr>
      <vt:lpstr>Contexto_externo</vt:lpstr>
      <vt:lpstr>Categorización!DIMVALOR</vt:lpstr>
      <vt:lpstr>EIPD_SI</vt:lpstr>
      <vt:lpstr>'Necesidad y Proporcionalidad'!NP_ESBLANCO</vt:lpstr>
      <vt:lpstr>'Necesidad y Proporcionalidad'!NP_SI</vt:lpstr>
      <vt:lpstr>SI_CAT</vt:lpstr>
      <vt:lpstr>TERCERO</vt:lpstr>
      <vt:lpstr>USO_IA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USTIC - Recogida datos proyecto AR EIPD</dc:title>
  <dc:subject/>
  <dc:creator>Mesa Cerda, Antonio Ro</dc:creator>
  <cp:keywords/>
  <dc:description/>
  <cp:lastModifiedBy>ANTONIO ROMAN MESA CERDA</cp:lastModifiedBy>
  <cp:revision/>
  <cp:lastPrinted>2026-08-07T11:17:46Z</cp:lastPrinted>
  <dcterms:created xsi:type="dcterms:W3CDTF">2021-06-01T15:09:04Z</dcterms:created>
  <dcterms:modified xsi:type="dcterms:W3CDTF">2026-08-07T11:29:29Z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0x0101002D6FC1A4DD40224196DA0A54392F4884</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